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00" tabRatio="584" activeTab="2"/>
  </bookViews>
  <sheets>
    <sheet name="Приложение 1" sheetId="1" r:id="rId1"/>
    <sheet name="Приложение 2" sheetId="2" r:id="rId2"/>
    <sheet name="Приложение 3" sheetId="3" r:id="rId3"/>
    <sheet name="перечень 2018 (2)" sheetId="4" state="hidden" r:id="rId4"/>
  </sheets>
  <definedNames>
    <definedName name="_xlnm.Print_Titles" localSheetId="3">'перечень 2018 (2)'!$12:$12</definedName>
    <definedName name="_xlnm.Print_Titles" localSheetId="1">'Приложение 2'!$11:$14</definedName>
    <definedName name="_xlnm.Print_Titles" localSheetId="2">'Приложение 3'!$11:$14</definedName>
    <definedName name="_xlnm.Print_Area" localSheetId="3">'перечень 2018 (2)'!$A$1:$Q$60</definedName>
    <definedName name="_xlnm.Print_Area" localSheetId="0">'Приложение 1'!$A$1:$P$175</definedName>
    <definedName name="_xlnm.Print_Area" localSheetId="1">'Приложение 2'!$A$1:$P$166</definedName>
    <definedName name="_xlnm.Print_Area" localSheetId="2">'Приложение 3'!$A$1:$P$41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496866,67 оборудование системой контроля и управ доступом Хиб. гимназия
500000 разработка проекта замена системы вентиляции в спорт. Залаз Хиб гимназия</t>
        </r>
      </text>
    </comment>
    <comment ref="P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ДОУ1 много исполнений, см. документ 
ДОУ4пожарной безопасности (предписание и решение суда) ведутся работ. Будет частично выполнено предписание.</t>
        </r>
        <r>
          <rPr>
            <sz val="9"/>
            <rFont val="Tahoma"/>
            <family val="0"/>
          </rPr>
          <t xml:space="preserve">
ДОУ5 расчет категорийности, перенос дымовых извещателей
ДОУ12 предписание Министерства образования и нацуки Мурманской области от 03.03. 2021 выполнено полностью;
предписание отдела надзорной деятельности от 29.03.2021 (50 лет Октября, 11) — выполнено частично (выполнен ремонт кабинета с учетом требованием пожарной безопасности, подвальное помещение не используется как мастерская рабочего по КОЗ)
ДОУ16 
ДОУ30 исполнения запланир на 2022 год
ДОУ36 не вып.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45" authorId="0">
      <text>
        <r>
          <rPr>
            <b/>
            <sz val="9"/>
            <rFont val="Tahoma"/>
            <family val="2"/>
          </rPr>
          <t>Нестеренко Виктория Андреевна: з/пл работникам КШП  работающим в школьных столовых</t>
        </r>
      </text>
    </comment>
    <comment ref="I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субсидии бджетам мун. Орзований на софнансир расходов направляемых на оплату труда и начисления на выплаты по оплате труда работникам мун. Учреждений 71100</t>
        </r>
      </text>
    </comment>
  </commentList>
</comments>
</file>

<file path=xl/sharedStrings.xml><?xml version="1.0" encoding="utf-8"?>
<sst xmlns="http://schemas.openxmlformats.org/spreadsheetml/2006/main" count="755" uniqueCount="355">
  <si>
    <t>1.1</t>
  </si>
  <si>
    <t>1.2</t>
  </si>
  <si>
    <t>1.3</t>
  </si>
  <si>
    <t>1.4</t>
  </si>
  <si>
    <t>1.5</t>
  </si>
  <si>
    <t>ВСЕГО</t>
  </si>
  <si>
    <t>МБ</t>
  </si>
  <si>
    <t>ОБ</t>
  </si>
  <si>
    <t>№ п/п</t>
  </si>
  <si>
    <t>2</t>
  </si>
  <si>
    <t>2.1</t>
  </si>
  <si>
    <t>3</t>
  </si>
  <si>
    <t>3.1</t>
  </si>
  <si>
    <t>4</t>
  </si>
  <si>
    <t>4.1</t>
  </si>
  <si>
    <t>всего</t>
  </si>
  <si>
    <t>Оказание муниципальной услуги по предоставлению дополнительного образования в сфере общего образования</t>
  </si>
  <si>
    <t>1</t>
  </si>
  <si>
    <t>5</t>
  </si>
  <si>
    <t>6</t>
  </si>
  <si>
    <t>7</t>
  </si>
  <si>
    <t>8</t>
  </si>
  <si>
    <t>Источники финансирования</t>
  </si>
  <si>
    <t>Наименование</t>
  </si>
  <si>
    <t>9</t>
  </si>
  <si>
    <t>10</t>
  </si>
  <si>
    <t>11</t>
  </si>
  <si>
    <t>12</t>
  </si>
  <si>
    <t>Показатели (индикаторы) результативности выполнения программных мероприятий</t>
  </si>
  <si>
    <t>5.1</t>
  </si>
  <si>
    <t>Исполнители</t>
  </si>
  <si>
    <t>Наименование мероприятия</t>
  </si>
  <si>
    <t>2014</t>
  </si>
  <si>
    <t>2015</t>
  </si>
  <si>
    <t>в том числе по годам</t>
  </si>
  <si>
    <t>Объем финансирования, руб.</t>
  </si>
  <si>
    <t>Ед. изм.</t>
  </si>
  <si>
    <t>%</t>
  </si>
  <si>
    <t>Обеспечение бесплатным питанием отдельных категорий обучающихся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</si>
  <si>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</si>
  <si>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чел.</t>
  </si>
  <si>
    <t>ИТОГО по Программе</t>
  </si>
  <si>
    <t>в том числе: муниципальные услуги (работы)</t>
  </si>
  <si>
    <t>МОО</t>
  </si>
  <si>
    <t>1.1.1</t>
  </si>
  <si>
    <t>1.1.2</t>
  </si>
  <si>
    <t>1.1.3</t>
  </si>
  <si>
    <t>1.2.1</t>
  </si>
  <si>
    <t>1.2.2</t>
  </si>
  <si>
    <t>1.3.1</t>
  </si>
  <si>
    <t>1.3.2</t>
  </si>
  <si>
    <t>1.4.1</t>
  </si>
  <si>
    <t xml:space="preserve">Перечень программных мероприятий </t>
  </si>
  <si>
    <t xml:space="preserve">Таблица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</si>
  <si>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1.5.1</t>
  </si>
  <si>
    <t>2018</t>
  </si>
  <si>
    <t>2019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</si>
  <si>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</t>
  </si>
  <si>
    <t>Организация отдыха детей Мурманской области в муниципальных образовательных организациях за счет средств местного бюджета</t>
  </si>
  <si>
    <t>1.6</t>
  </si>
  <si>
    <t>Оказание муниципальной услуги по предоставлению питания обучающимся</t>
  </si>
  <si>
    <t>1.5.3</t>
  </si>
  <si>
    <t>1.5.4</t>
  </si>
  <si>
    <t>Количество человеко-часов пребывания</t>
  </si>
  <si>
    <t>человеко -час</t>
  </si>
  <si>
    <t>чел./человеко-день</t>
  </si>
  <si>
    <t>13</t>
  </si>
  <si>
    <t>Количество детей и подростков, в том числе детей, находящихся в трудной жизненной ситуации, охваченных организованным отдыхом в каникулярный период в оздоровительных учреждениях с дневным пребыванием детей на базе МБОУ (обеспечение питанием в каникулярный период)</t>
  </si>
  <si>
    <t>Доля освоения выделенных средств</t>
  </si>
  <si>
    <t>не менее 98,00</t>
  </si>
  <si>
    <t xml:space="preserve">Приложение </t>
  </si>
  <si>
    <t>МАОДО ЦДТ "Хибины"</t>
  </si>
  <si>
    <t>МАУО       "Кировский КШП"</t>
  </si>
  <si>
    <t>МАУО           "Кировский КШП"</t>
  </si>
  <si>
    <t xml:space="preserve"> МАУО           "Кировский КШП"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</si>
  <si>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Кировска                                                                                                                            от            №                                                                        Приложение к Программе</t>
  </si>
  <si>
    <t>2020</t>
  </si>
  <si>
    <t xml:space="preserve">Число обучающихся- получателей услуги: бесплатным питанием льготных категорий
- 5- дневная учебная неделя
- 6- дневная учебная неделя                                                                                                                                                      
 </t>
  </si>
  <si>
    <t xml:space="preserve">                                                               306                                                                                                                                               517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</si>
  <si>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Число обучающихся- получателей услуги</t>
  </si>
  <si>
    <t>Основное мероприятие: Предоставление дополнительного образования в сфере общего образования</t>
  </si>
  <si>
    <t>Основное мероприятие: Мероприятия, направленные на  организацию отдыха и оздоровления детей в каникулярный период в оздоровительных учреждениях с дневным пребыванием детей на базе МБОУ</t>
  </si>
  <si>
    <t>Основное мероприятие: Организация и предоставление школьного питания</t>
  </si>
  <si>
    <t>тыс. руб.</t>
  </si>
  <si>
    <t>1 410/
13 360</t>
  </si>
  <si>
    <t>_________________________________________________</t>
  </si>
  <si>
    <t xml:space="preserve"> софинансирование расходов, направляемых на оплату труда и начисления на выплаты по оплате труда работникам муниципальных учреждений</t>
  </si>
  <si>
    <t>Цель: Сохранение и развитие комплекса муниципальных услуг в сфере физической культуры и спорта, оказываемых на территории муниципального образования город Кировск с подведомственной территорией</t>
  </si>
  <si>
    <t>Задача: Обеспечение деятельности муниципальных учреждений в области физической культуры и спорта, повышение качества предоставляемых ими муниципальных услуг</t>
  </si>
  <si>
    <t>Основное мероприятие: Обеспечение до-ступа к спор-тивным объектам МАУ СОК «Горняк</t>
  </si>
  <si>
    <t>Комитет образова-ния, куль-туры и спорта ад-министра-ции города Кировск</t>
  </si>
  <si>
    <t>Предоставление услуг спортивных объектов МАУ СОК «Горняк»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</si>
  <si>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</si>
  <si>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МАУ СОК «Горняк»</t>
  </si>
  <si>
    <t xml:space="preserve">Предостав-ление в поль-зование населению спортивных сооружений, спортивного инвентаря </t>
  </si>
  <si>
    <t>часы</t>
  </si>
  <si>
    <t>Количество спортивных сооружений</t>
  </si>
  <si>
    <t>единиц</t>
  </si>
  <si>
    <t xml:space="preserve">Мероприятие:
Создание условий для обеспечения деятельности в области спорта
</t>
  </si>
  <si>
    <t>Предоставление услуг в сфере физической культуры и спорта</t>
  </si>
  <si>
    <t>Объем освоен-ных финансовых средств</t>
  </si>
  <si>
    <t>99,5 %</t>
  </si>
  <si>
    <t>МАУ «СШ г. Кировска»</t>
  </si>
  <si>
    <t>Количество обоснованных жалоб со сторо-ны потребителей услуг</t>
  </si>
  <si>
    <t xml:space="preserve">Создание безбарьерной среды </t>
  </si>
  <si>
    <t>2.1.1</t>
  </si>
  <si>
    <t>2.1.2</t>
  </si>
  <si>
    <t>2.1.3</t>
  </si>
  <si>
    <t xml:space="preserve">Обеспечение участия кировских школьников в мероприятиях регионального и всероссийского уровней </t>
  </si>
  <si>
    <t>Развитие деятельности общественных объединений «ЮНАРМИЯ», «Российское движение школьников»</t>
  </si>
  <si>
    <t>4.1.1</t>
  </si>
  <si>
    <t>4.1.2</t>
  </si>
  <si>
    <t>4.1.5</t>
  </si>
  <si>
    <t>4.1.6</t>
  </si>
  <si>
    <t>Развитие детского туризма, в т.ч. международного</t>
  </si>
  <si>
    <t>4.1.7</t>
  </si>
  <si>
    <t>Доля учреждений образования, в которых создан беспрепятственный доступ (архитектурная доступность)</t>
  </si>
  <si>
    <t>шт.</t>
  </si>
  <si>
    <t>Численность педагогов- участников муниципальных профессиональных конкурсов</t>
  </si>
  <si>
    <t>Численность педагогов, участников корпоративных курсов</t>
  </si>
  <si>
    <t>Создание условий для профессиональной и  социально-бытовой адаптацией педагогических работников в возрасте до 35 лет. Школа молодого педагога</t>
  </si>
  <si>
    <t>Обеспечение эффективных мер, организация мероприятий  по вопросам профилактики наркомании, токсикомании, алкоголизма, ВИЧ/СПИДа, правонарушений</t>
  </si>
  <si>
    <t>Доля победителей от общего числа участников в мероприятиях регионального и Всероссийского уровней</t>
  </si>
  <si>
    <t>Количество созданных общественных добровольческих (волонтерских) объединений</t>
  </si>
  <si>
    <t>Количество услуг психолого-педагогической, методической и консультативной помощи родителям (законным представителям) детей</t>
  </si>
  <si>
    <t>КОКиС</t>
  </si>
  <si>
    <t xml:space="preserve">КОКиС      </t>
  </si>
  <si>
    <t>ВБС</t>
  </si>
  <si>
    <t>Поддержка одаренных детей, добившихся значительных результатов</t>
  </si>
  <si>
    <t>ЦДТ</t>
  </si>
  <si>
    <t>Численность участников школы вожатого</t>
  </si>
  <si>
    <t xml:space="preserve">Обеспечение  деятельности Школы  вожатых </t>
  </si>
  <si>
    <t xml:space="preserve">КОКиС           МОО  </t>
  </si>
  <si>
    <t>Задача 1: Cоздание современной, технологичной, безопасной цифровой образовательной среды</t>
  </si>
  <si>
    <t>Задача 2: Формирование системы непрерывного образования педагогических работников</t>
  </si>
  <si>
    <t>Обеспечение безопасных, современных условий организации образовательного процесса</t>
  </si>
  <si>
    <t>ед.</t>
  </si>
  <si>
    <t xml:space="preserve">Количество организаций, внедряющих программы непрерывного образования  </t>
  </si>
  <si>
    <t>4.1.4</t>
  </si>
  <si>
    <t xml:space="preserve">Обеспечение деятельности территориальной психолого-медико-педагогической комиссии города Кировска </t>
  </si>
  <si>
    <t>Количество образовательных организаций-участников программы</t>
  </si>
  <si>
    <t>______________________________________________</t>
  </si>
  <si>
    <t>4.1.3</t>
  </si>
  <si>
    <t>Создание информационно-библиотечных центров, приобретение оборудования</t>
  </si>
  <si>
    <t>Формирование современной комфортной среды</t>
  </si>
  <si>
    <t>Повышение квалификации педагогов-библиотекарей ИБЦ (дистанционная форма)</t>
  </si>
  <si>
    <t>Количество педагогов-библиотекарей, повысивших квалификацию</t>
  </si>
  <si>
    <t>Количество общеобразовательных организаций, на базе которых создан информационно-библиотечный центр, конференцзал</t>
  </si>
  <si>
    <t>Не требует финансирования</t>
  </si>
  <si>
    <t>3.1.2.</t>
  </si>
  <si>
    <t>Повышение квалификации в дистанционной форме методистов ИМЦ</t>
  </si>
  <si>
    <t>Задача 5: Вовлечение детей и молодежи в социально-значимую деятельность</t>
  </si>
  <si>
    <t>Обеспечение персонифицированного финансирования дополнительного образования детей</t>
  </si>
  <si>
    <t>5.1.1</t>
  </si>
  <si>
    <t>5.1.2</t>
  </si>
  <si>
    <t>6.1.</t>
  </si>
  <si>
    <t>6.1.1.</t>
  </si>
  <si>
    <t>Ответсвтенный исполнитель</t>
  </si>
  <si>
    <t>Сроки выполнения</t>
  </si>
  <si>
    <t>14</t>
  </si>
  <si>
    <t xml:space="preserve">ед. </t>
  </si>
  <si>
    <t>Организация и проведение муниципальных профессиональных  конкурсов, чествование  педагогов в профессиональный праздник</t>
  </si>
  <si>
    <t xml:space="preserve">Предоставление мер дополнительной социальной поддержки студентам, обучающимся по целевому обучению на 3- 5 курсах в педагогических ВУЗах </t>
  </si>
  <si>
    <t>5.1.3.</t>
  </si>
  <si>
    <t>Количество созданных центров образования цифрового и гуманитарного профилей</t>
  </si>
  <si>
    <t>КОКиС, МКУ "Управление социального развития</t>
  </si>
  <si>
    <t>ежегодно</t>
  </si>
  <si>
    <t>КОКиС, МАДОУ16, МОЦ</t>
  </si>
  <si>
    <t>КОКиС, МОЦ, МОО</t>
  </si>
  <si>
    <t>КОКиС ЦДТ, МОО</t>
  </si>
  <si>
    <t xml:space="preserve">КОКиС     </t>
  </si>
  <si>
    <t>КОКиС, МОО</t>
  </si>
  <si>
    <t>филиал МАГУ, ЧОУ ДПО, МОО</t>
  </si>
  <si>
    <t>01.01.2021-31.12.2023</t>
  </si>
  <si>
    <t>2.1.4</t>
  </si>
  <si>
    <t>Празднование 90-летия системы образования города Кировска</t>
  </si>
  <si>
    <t>КОКиС          ЦМТО</t>
  </si>
  <si>
    <t>4 квартал 2021</t>
  </si>
  <si>
    <t>Численность педагогов, участников праздничного вечера</t>
  </si>
  <si>
    <t>Численность студентов, получающих материальную поддержку</t>
  </si>
  <si>
    <t xml:space="preserve">Численность учителей общеобразовательных оргванизаций в возрасте до 35 лет
</t>
  </si>
  <si>
    <t>Продвижение деятельности общественных объединений, в т.ч. волонтерских в средствах массовой информации, сети Интернет</t>
  </si>
  <si>
    <t xml:space="preserve">Мероприятия, направленные на самореализацию, самоопределение и выявление талантливых детей </t>
  </si>
  <si>
    <t>4.1.8</t>
  </si>
  <si>
    <t>Трудоустройство несовершеннолетних</t>
  </si>
  <si>
    <t>Количество несовершеннолетних, трудоустроенных в летний период</t>
  </si>
  <si>
    <t xml:space="preserve">3. Перечень мероприятий и сведения об объемах финансирования подпрограммы </t>
  </si>
  <si>
    <t>01.01.2021-31.12.2024</t>
  </si>
  <si>
    <t>Цель: Обеспечение конкурентноспособного образования на уровне Российской Федерации; воспитание гармонично развитой и социально ответственной личности на основе духовно-нравственных ценностей</t>
  </si>
  <si>
    <t xml:space="preserve">КОКиС      ЦМТО         МОО </t>
  </si>
  <si>
    <t>КОКиС      ЦМТО         МОО</t>
  </si>
  <si>
    <t>ЦДТ, МОО</t>
  </si>
  <si>
    <t>Введение и обеспечение функционирования системы персонифицированного дополнительного образования детей, подразумевающей предоставление детям именных сертификатов дополнительного образования с возможностью использования в рамках механизмов персонифицированного финансирования</t>
  </si>
  <si>
    <r>
      <rPr>
        <b/>
        <sz val="11.25"/>
        <rFont val="Times New Roman"/>
        <family val="1"/>
      </rPr>
      <t>Задача 3: Внедрение адаптивных, практико-ориентированных и гибких образовательных программ для взрослого населения города</t>
    </r>
    <r>
      <rPr>
        <sz val="11.25"/>
        <rFont val="Times New Roman"/>
        <family val="1"/>
      </rPr>
      <t xml:space="preserve">
</t>
    </r>
  </si>
  <si>
    <r>
      <rPr>
        <b/>
        <sz val="11.25"/>
        <rFont val="Times New Roman"/>
        <family val="1"/>
      </rPr>
      <t>Задача 4: Создание условий, направленных на раскрытие и развитие способностей у детей, их раннюю профориентацию, воспитание духовно-развитой, гармоничной личности. Обеспечение персонифицированного финансирования дополнительного образования детей</t>
    </r>
    <r>
      <rPr>
        <sz val="11.25"/>
        <rFont val="Times New Roman"/>
        <family val="1"/>
      </rPr>
      <t xml:space="preserve">
</t>
    </r>
  </si>
  <si>
    <r>
      <rPr>
        <b/>
        <sz val="11.25"/>
        <rFont val="Times New Roman"/>
        <family val="1"/>
      </rPr>
      <t>Задача 6: Формирование системы сопровождения и психолого-педагогической поддержки семей, имеющих детей</t>
    </r>
    <r>
      <rPr>
        <sz val="11.25"/>
        <rFont val="Times New Roman"/>
        <family val="1"/>
      </rPr>
      <t xml:space="preserve">
</t>
    </r>
  </si>
  <si>
    <t>Организация занятости обучающихся (трудоустройство несовершеннолетних детей только по договорам)</t>
  </si>
  <si>
    <t>1.1.4</t>
  </si>
  <si>
    <t>МОО, ЦДТ</t>
  </si>
  <si>
    <t>МДОО, МОО, ЦДТ, ЦМТО</t>
  </si>
  <si>
    <t>Модернизация и укрепление материально-технической базы муниципальных учреждений и иные аналогичные расходы</t>
  </si>
  <si>
    <t>1.1.4.1.</t>
  </si>
  <si>
    <t>1.1.4.2.</t>
  </si>
  <si>
    <t>1.1.5</t>
  </si>
  <si>
    <t>1.1.6.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</si>
  <si>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</si>
  <si>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Обновление обоудования, прибретение техничеких и компьютерных средств обучения</t>
  </si>
  <si>
    <t>КОКиС     ЦМТО, ХГ</t>
  </si>
  <si>
    <t>КОКиС      ЦМТО         МОО      ЦДТ</t>
  </si>
  <si>
    <t xml:space="preserve">                      СОШ № 5                   СОШ № 7   ЦДТ</t>
  </si>
  <si>
    <t>КОКиС, ЦДТ     МОО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</si>
  <si>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учреждений(Организация содержательного отдыха, оздоровления)</t>
  </si>
  <si>
    <t>Всего</t>
  </si>
  <si>
    <t>ОБ, ФБ</t>
  </si>
  <si>
    <t>Объем финансирования</t>
  </si>
  <si>
    <t>Наименование показателей</t>
  </si>
  <si>
    <t>Показатели результативности цели, задач, программных мероприятий</t>
  </si>
  <si>
    <t>Годы реализации</t>
  </si>
  <si>
    <t>Количество организаций в которых проведены ремонтные работы, реконструкции, разработка ПСД в отчетном периоде</t>
  </si>
  <si>
    <t>Количество организаций, в которых проведены работы по укреплению материально-технической базы в отчетном периоде</t>
  </si>
  <si>
    <t>Доля методистов ИМЦ, повысивших свою квалификацию т общего количества методистов ИМЦ</t>
  </si>
  <si>
    <t>Доля учителей в возрасте до 35 лет, включенных в систему сопровождения и наставничества от общего количества учителей в возрасте до 35 лет</t>
  </si>
  <si>
    <t>Количество детей в г. Кировске с подведомственной территорией использующих сертификаты дополнительного образования в статусе сертификатов персонифицированного финансирования</t>
  </si>
  <si>
    <t>Количество детей г. Кировска с подведомственной территорией - участников мероприятий</t>
  </si>
  <si>
    <t>Численность детей г. Кировска с подведомственной территорией, охваченных организованными формами отдыха</t>
  </si>
  <si>
    <t>Количество де-тей г. Кировска с подведомствен-ной территорией, получивших поддержку</t>
  </si>
  <si>
    <t>Доля обучающихся, принявших участие в мероприятиях регионального и Всероссийского уровней от общего количества обучающихся</t>
  </si>
  <si>
    <t>Количество детей г. Кировска с подведомственной территорией -участников профилактических мероприятий</t>
  </si>
  <si>
    <t>Доля обучающихся, вовлеченных в деятельность общественных объединений на базе образовательных организаций общего образования в г. Кировск с подведомственной территорией от общего количества обучающихся</t>
  </si>
  <si>
    <t>Доля детей с ограниченными возможностями здоровья в г. Кировск с подведомственной территорией, прошедших обследование на ТПМПК (территориальная психолого-медико-педгогическая комиссия), в общей численности нуждающихся в обследовании</t>
  </si>
  <si>
    <t>Доля обучающихся - участников общественных объединений, волонтеров в г. Кировск с подведомственной территорией от общего количества обучающихся в г. Кировск</t>
  </si>
  <si>
    <t>Организация дистан-ционного сетевого взаимодействия с ИРО (институт развития образования), ВУЗами страны в целях научно-информационной поддержки педагогов города</t>
  </si>
  <si>
    <t xml:space="preserve">Доля детей  г. Кировска с подведомственной территорией зарегистрированных в системе персонифицированного учета от общего числа детей г. Кировска с подведомственной территорией в возрасте от 5-18 лет </t>
  </si>
  <si>
    <t>Количество общеобразовательных организаций, в которые приобретено новое оборудование</t>
  </si>
  <si>
    <t>Создание и обеспечение функционирования центров образования цифрового и гуманитарного профилей "Точка роста") (Субсидия муниципальным образованиям Мурманской области на создание (обновление) материально-технической базы общеобразовательных организаций, расположенных в сельской местности и малых городах, для формирования у обучающихся современных технологических и гуманитарных навыков при реализации основных и дополнительных общеобразовательных программ цифрового и гуманитарного профилей</t>
  </si>
  <si>
    <t>4.1.2.1</t>
  </si>
  <si>
    <t>Создание безопасных и комфортных условий жизнедеятельности образовательных организаций с учетом требований надзорных органов, требований ФГОС, ФЦП «Доступная среда» (Современная образовательная среда)</t>
  </si>
  <si>
    <t>Формирование компетентности родителей в вопросах обучения, воспитания, социализации и развития детей 
(Современные родители)</t>
  </si>
  <si>
    <t xml:space="preserve">Вовлечение детей в общественную деятельность, повышение гражданской активности подростков и молодежи  (Социальная активность) </t>
  </si>
  <si>
    <t>Содействие развитию потенциала талантливых детей, усиление воспитательного компонента образования, создание условий для раннего профессионального самоопределения детей  (Успех каждого ребенка)</t>
  </si>
  <si>
    <t>Реализация программ профессионального обучения и дополнительных профессиональных образовательных программ для взрослого населения города Кировска (Непрерывное профессиональное развитие)</t>
  </si>
  <si>
    <t>Сохранение и развитие кадрового потенциала системы образования г. Кировска, обеспечение непрерывного повышения уровня профессионализма педагогов образовательных организаций (Ступени педагогического роста)</t>
  </si>
  <si>
    <t>4.1.9</t>
  </si>
  <si>
    <t>Организация летнего отдыха детей за пределами Мурманской области</t>
  </si>
  <si>
    <t>Численность детей г. Кировска с подведомственной территорией, охваченных организованными формами отдыха за пределами Мурманской области</t>
  </si>
  <si>
    <t xml:space="preserve">Количество организаций выполнивших предписания надзорных органов и исполнений суда </t>
  </si>
  <si>
    <t>Количество учреждений обновивших оборудование, технические и компьютерные средства обучения</t>
  </si>
  <si>
    <t xml:space="preserve">                                                        Приложение № 1 к Постановлению </t>
  </si>
  <si>
    <t xml:space="preserve">                                                        администрации муниципального округа</t>
  </si>
  <si>
    <t xml:space="preserve">                                                        город Кировск с подведомственной </t>
  </si>
  <si>
    <t xml:space="preserve">                                                        территорией Мурманской области                           </t>
  </si>
  <si>
    <t xml:space="preserve">                                                        от 26.11.2021 № 1185</t>
  </si>
  <si>
    <t xml:space="preserve">Доля работников МАУО "Кировский КШП", получивших компенсацию расходов на оплату стоимости проезда и провоза багажа к месту использования отпуска (отдыха) и обратно от общей численности обратившихся 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</si>
  <si>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</si>
  <si>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1.5.6</t>
  </si>
  <si>
    <t xml:space="preserve">Доля работников МАУО "Кировский КШП",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</si>
  <si>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МАУО "Кировский КШП"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</si>
  <si>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>1.5.5</t>
  </si>
  <si>
    <t>Число образовательных организаций обслуживаемых МАУО «Кировский КШП»</t>
  </si>
  <si>
    <t>Доля обучающихся 1-4 классов из числа льготной категории,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 данной категории имеющих право на получение данной поддержки</t>
  </si>
  <si>
    <t xml:space="preserve"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</t>
  </si>
  <si>
    <t>Доля обучающихся, получающих начальное общее образование в муниципальных образовательных оргнаизациях,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</si>
  <si>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(Софинансирование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МБ) (Субсидии бюджетам муниципальных образований на организацию бесплатного горячего питания обучающихся , аолучающих начальное общее образование в муниципальных образовательных организациях за счет средств местного бюджета ОБ)</t>
  </si>
  <si>
    <t>1.5.2</t>
  </si>
  <si>
    <t xml:space="preserve">Число обучающихся 5-11 классов из числа льготной категории - получателей услуги                                                    
 </t>
  </si>
  <si>
    <t>Обеспечение бесплатным питанием отдельных категорий обучающихся (5-11 кл.) (Субвенция на обеспечение бесплатным питанием отдельных категорий обучающихся)</t>
  </si>
  <si>
    <t>Охват обучающихся питанием в общем числе обучающихся в общеобразовательных организациях</t>
  </si>
  <si>
    <t xml:space="preserve">Количество МОО 
(муниципальных образовательных организаций) - участников оздоровительной кампании
</t>
  </si>
  <si>
    <t>МОО,  МАУО           "Кировский КШП"</t>
  </si>
  <si>
    <t>Организация отдыха детей Мурманской области в оздоровительных учреждениях с дневным пребыванием на базе муниципальных учреждений (Дополнительные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учреждений)</t>
  </si>
  <si>
    <t xml:space="preserve">Доля отдохнувших и
оздоровленных детей в
возрасте от 6 до 18 лет в
оздоровительных учреждениях
от общего количества детей
данной возрастной категории
</t>
  </si>
  <si>
    <t>Доля работников учреждений дополнительного образования, получивших меры социальной поддержки от общей числености обратившихся работников за данной выплатой</t>
  </si>
  <si>
    <t>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</si>
  <si>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1.3.4</t>
  </si>
  <si>
    <t xml:space="preserve">Доля работников учреждений дополнительного образования, получивших компенсацию расходов по льготному проезду в отпуск от общей численности обратившихся </t>
  </si>
  <si>
    <t>1.3.3</t>
  </si>
  <si>
    <t xml:space="preserve">Доля работников МАОДО ЦДТ "Хибины",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</si>
  <si>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учреждений дополнительного образования, подведомственным КОКиС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</si>
  <si>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>Соотношение средней заработной платы педагогических работников МАОДО ЦДТ "Хибины"  и средней заработной
платы учителей в Мурманской области</t>
  </si>
  <si>
    <t>человеко-час</t>
  </si>
  <si>
    <t>Тыс. руб.</t>
  </si>
  <si>
    <t xml:space="preserve">Просроченная кредиторская задолженность на оплату труда 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</si>
  <si>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</si>
  <si>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1.2.8</t>
  </si>
  <si>
    <t xml:space="preserve">Доля работников общеобразовательных организаций, получивших доплату до минимального размера оплаты труда  от общего количества работников, имеющих право на получение данной выплаты </t>
  </si>
  <si>
    <t>Софинансирование за счет местного бюджета расходов, направляемых на оплатц труда и начисления на выплаты по оплате труда работникам муниципальных цучреждений</t>
  </si>
  <si>
    <t>1.2.7</t>
  </si>
  <si>
    <t xml:space="preserve">Доля работников общеобразовательных организаций, получивших компенсацию расходов по льготному проезду в отпуск от общей численности обратившихся </t>
  </si>
  <si>
    <t>1.2.6</t>
  </si>
  <si>
    <t xml:space="preserve">Доля работников общеобразовательных учреждений, получивших меры социальной поддержки от общей числености обратившихся работников за данной выплатой 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</si>
  <si>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</si>
  <si>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1.2.5</t>
  </si>
  <si>
    <t>Доля работников общеобразовательных учреждений, получивших единовременное пособие  от общей числености работников претендующих на данную выплату</t>
  </si>
  <si>
    <t>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</si>
  <si>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1.2.4</t>
  </si>
  <si>
    <t>Доля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обечение по очной форме в образовательных учреждениях профессионального образования обеспеченных одеждой, обувью, мягким инвентарем, оборудованием и единовременным денежным пособием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</si>
  <si>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 (Субвенция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пособием)</t>
  </si>
  <si>
    <t>1.2.3</t>
  </si>
  <si>
    <t>Доля педагогических работников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получивших вознаграждение за классное руководство, в общей численности педагогических работников такой категории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</si>
  <si>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</si>
  <si>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1.2.2.1.</t>
  </si>
  <si>
    <t>Соотношение средней
заработной платы
педагогических работников
общеобразовательных
организаций и средней
заработной платы в
Мурманской области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</si>
  <si>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</si>
  <si>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 xml:space="preserve">Среднегодовое количество обучающихся, получающих услугу </t>
  </si>
  <si>
    <t xml:space="preserve">Предоставление субвенции на реализацию Закона Мурманской области «О единой субвенции местным бюджетам на финансовое обеспечение образовательной деятельности </t>
  </si>
  <si>
    <t xml:space="preserve">Число обучающихся - получателей услуги
</t>
  </si>
  <si>
    <t>Основное мероприятие: Предоставление общедоступного и бесплатного начального общего, основного общего, среднего (полного) общего образования по основным  общеобразовательным программам</t>
  </si>
  <si>
    <t xml:space="preserve">Количество дошкольных образовательных учреждений использующих разработанное меню </t>
  </si>
  <si>
    <t>МДОО</t>
  </si>
  <si>
    <t>Разработка единого меню для дошкольных образовательных учреждений</t>
  </si>
  <si>
    <t>1.1.10</t>
  </si>
  <si>
    <t>Доля работников дошкольных учреждений, получивших меры социальной поддержки от общей числености обратившихся работников за данной выплатой</t>
  </si>
  <si>
    <t>1.1.9</t>
  </si>
  <si>
    <t xml:space="preserve">Доля работников дошкольных учреждений, получивших компенсацию расходов по льготному проезду в отпуск от общей численности обратившихся </t>
  </si>
  <si>
    <t>1.1.8</t>
  </si>
  <si>
    <t xml:space="preserve">Доля работников ДОО, получивших доплату до минимального размера оплаты труда  от общего количества работников, имеющих право на получение данной выплаты </t>
  </si>
  <si>
    <t>Доплата до минимального размера оплаты труда работникам учреждений дошкольного образования, подведомственным КОКиС (Средства местного бюджета, превышающие размер расходного обязательства муниципального образования на оплату труда и начисления на выплаты по оплате труда работникам дошкольных образовательных организаций Р1100)</t>
  </si>
  <si>
    <t>1.1.7</t>
  </si>
  <si>
    <t xml:space="preserve">Доля работников дошкольных образоввательных учреждений получивших доплату до минимального размера оплаты труда за счет средств местного бюджета  от общего количества работников, имеющих право на получение данной выплаты </t>
  </si>
  <si>
    <t>Реализация мер социальной поддержки (Субсидии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учреждений)</t>
  </si>
  <si>
    <t>1.1.6</t>
  </si>
  <si>
    <t>Доплата до минимального размера оплаты труда работникам учреждений дошкольного образования за счет средств местного бюджета (Софинансирование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учреждений)</t>
  </si>
  <si>
    <t>Доля родителей, воспользовавшиеся правом получения компенсации части родительской платы, в общем количестве родителей, обратившихся за получением компенсации части родительской платы, (%)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</si>
  <si>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образования)</t>
  </si>
  <si>
    <t>Число обучающихся, родители которых воспользовались правом получения компенсации части родительской платы за присмотр и уход за детьми, посещающими дошкольные образовательные организации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</si>
  <si>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 (Субвенция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</si>
  <si>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Среднегодовое количество воспитанников ДОО, получающих услугу </t>
  </si>
  <si>
    <t>Соотношение средней заработной платы
педагогических работников МДОО и средней заработной платы
работников в Мурманской области</t>
  </si>
  <si>
    <t xml:space="preserve">Оказание муниципальной услуги по предоставлению дошкольного образования и воспитания </t>
  </si>
  <si>
    <t>Число обучающихся - получателей услуги     
общеобразовательных
организаций Мурманской
области</t>
  </si>
  <si>
    <t>Основное мероприятие: Предоставление дошкольного образования и воспитания</t>
  </si>
  <si>
    <t>Задача: Повышение качества и доступности образования города Кировска</t>
  </si>
  <si>
    <t>Цель: Организация предоставления качественного и доступного общего и дополнительного образования на основе эффективного функционирования муниципальной образовательной сети</t>
  </si>
  <si>
    <t xml:space="preserve">   </t>
  </si>
  <si>
    <t xml:space="preserve"> от 26.11.2021 № 1185</t>
  </si>
  <si>
    <t>подведомственной   территорией Мурманской области</t>
  </si>
  <si>
    <t xml:space="preserve">муниципального округа город Кировск с </t>
  </si>
  <si>
    <t xml:space="preserve">                                                                                                                                      Приложение к Программе</t>
  </si>
  <si>
    <t>Приложение № 2 к Постановлению администрации</t>
  </si>
  <si>
    <t>ИТОГО по Подпрограмме</t>
  </si>
  <si>
    <t xml:space="preserve">Доля работников МКУ "УСР", получивших компенсацию расходов по льготномупроезду в отпуск от общей численности обратившихся </t>
  </si>
  <si>
    <t>МКУ "УСР"</t>
  </si>
  <si>
    <t>Компенсация расходов на оплату стоимости проезда ипровоза багажа к месту использовани отпуска (отдыха) и обратно лицам, работающим в организациях, финансируемых из бюджета города Кировска</t>
  </si>
  <si>
    <t>Ед.</t>
  </si>
  <si>
    <t xml:space="preserve">Количество обоснованных жалоб потребителей услугв сфере образования, культуры, физической культуры и спорта, молодежной по-литики 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</si>
  <si>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</si>
  <si>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Своевременное выполнение функций (да - 1, нет - 0)</t>
  </si>
  <si>
    <t>Основное мероприятие: Финансовое обеспечение текущей деятельности МКУ "Управление социального развития г. Кировска"</t>
  </si>
  <si>
    <t>Задача: Эффективное выполнение функций МКУ «Управление социального развития г. Кировска»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</si>
  <si>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Цель: Обеспечение деятельности органов местного самоуправления города Кировска в решении вопросов местного значения в сфере образования, культуры, физической культуры и спорта, молодежной политики и иных социальных сферах деятельности в городе Кировске</t>
  </si>
  <si>
    <t xml:space="preserve">        от 26.11.2021 № 1185</t>
  </si>
  <si>
    <t xml:space="preserve">        территорией Мурманской области</t>
  </si>
  <si>
    <t xml:space="preserve">        город Кировск с подведомственной </t>
  </si>
  <si>
    <t xml:space="preserve">        администрации муниципального округа </t>
  </si>
  <si>
    <t xml:space="preserve">        Приложение № 3 к Постановлению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</si>
</sst>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#,##0.0000"/>
    <numFmt numFmtId="187" formatCode="#&quot; &quot;?/4"/>
    <numFmt numFmtId="188" formatCode="#,##0\ _₽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.25"/>
      <name val="Times New Roman"/>
      <family val="1"/>
    </font>
    <font>
      <b/>
      <sz val="11.25"/>
      <name val="Times New Roman"/>
      <family val="1"/>
    </font>
    <font>
      <b/>
      <i/>
      <sz val="11.2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.25"/>
      <color indexed="10"/>
      <name val="Times New Roman"/>
      <family val="1"/>
    </font>
    <font>
      <b/>
      <sz val="11.25"/>
      <name val="Calibri"/>
      <family val="2"/>
    </font>
    <font>
      <sz val="12"/>
      <color indexed="8"/>
      <name val="Calibri"/>
      <family val="2"/>
    </font>
    <font>
      <sz val="11.25"/>
      <color indexed="10"/>
      <name val="Calibri"/>
      <family val="2"/>
    </font>
    <font>
      <sz val="11.25"/>
      <name val="Calibri"/>
      <family val="2"/>
    </font>
    <font>
      <b/>
      <sz val="11"/>
      <color indexed="60"/>
      <name val="Calibri"/>
      <family val="2"/>
    </font>
    <font>
      <b/>
      <sz val="11.25"/>
      <color indexed="10"/>
      <name val="Times New Roman"/>
      <family val="1"/>
    </font>
    <font>
      <sz val="11.25"/>
      <color indexed="8"/>
      <name val="Calibri"/>
      <family val="2"/>
    </font>
    <font>
      <sz val="23"/>
      <color indexed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Times New Roman"/>
      <family val="1"/>
    </font>
    <font>
      <sz val="11.25"/>
      <color rgb="FFFF0000"/>
      <name val="Times New Roman"/>
      <family val="1"/>
    </font>
    <font>
      <sz val="12"/>
      <color theme="1"/>
      <name val="Calibri"/>
      <family val="2"/>
    </font>
    <font>
      <sz val="11.25"/>
      <color rgb="FFFF0000"/>
      <name val="Calibri"/>
      <family val="2"/>
    </font>
    <font>
      <b/>
      <sz val="11"/>
      <color rgb="FFC00000"/>
      <name val="Calibri"/>
      <family val="2"/>
    </font>
    <font>
      <b/>
      <sz val="11.25"/>
      <color rgb="FFFF0000"/>
      <name val="Times New Roman"/>
      <family val="1"/>
    </font>
    <font>
      <sz val="11.25"/>
      <color theme="1"/>
      <name val="Calibri"/>
      <family val="2"/>
    </font>
    <font>
      <sz val="23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23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5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vertical="center" wrapText="1"/>
    </xf>
    <xf numFmtId="4" fontId="15" fillId="32" borderId="14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5" fillId="32" borderId="12" xfId="0" applyNumberFormat="1" applyFont="1" applyFill="1" applyBorder="1" applyAlignment="1">
      <alignment vertical="top" wrapText="1"/>
    </xf>
    <xf numFmtId="49" fontId="14" fillId="0" borderId="13" xfId="0" applyNumberFormat="1" applyFont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vertical="top" wrapText="1"/>
    </xf>
    <xf numFmtId="4" fontId="15" fillId="32" borderId="14" xfId="0" applyNumberFormat="1" applyFont="1" applyFill="1" applyBorder="1" applyAlignment="1">
      <alignment vertical="top" wrapText="1"/>
    </xf>
    <xf numFmtId="4" fontId="12" fillId="32" borderId="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84" fillId="32" borderId="11" xfId="0" applyFont="1" applyFill="1" applyBorder="1" applyAlignment="1">
      <alignment horizontal="left" vertical="center" wrapText="1"/>
    </xf>
    <xf numFmtId="0" fontId="84" fillId="32" borderId="11" xfId="0" applyFont="1" applyFill="1" applyBorder="1" applyAlignment="1">
      <alignment horizontal="center" vertical="center" wrapText="1"/>
    </xf>
    <xf numFmtId="0" fontId="84" fillId="32" borderId="15" xfId="0" applyFont="1" applyFill="1" applyBorder="1" applyAlignment="1">
      <alignment horizontal="center" vertical="center" wrapText="1"/>
    </xf>
    <xf numFmtId="2" fontId="84" fillId="32" borderId="16" xfId="0" applyNumberFormat="1" applyFont="1" applyFill="1" applyBorder="1" applyAlignment="1">
      <alignment horizontal="center" vertical="center" wrapText="1"/>
    </xf>
    <xf numFmtId="0" fontId="85" fillId="32" borderId="11" xfId="0" applyFont="1" applyFill="1" applyBorder="1" applyAlignment="1">
      <alignment horizontal="left" vertical="center" wrapText="1"/>
    </xf>
    <xf numFmtId="0" fontId="84" fillId="32" borderId="12" xfId="0" applyFont="1" applyFill="1" applyBorder="1" applyAlignment="1">
      <alignment vertical="center" wrapText="1"/>
    </xf>
    <xf numFmtId="0" fontId="84" fillId="32" borderId="0" xfId="0" applyFont="1" applyFill="1" applyBorder="1" applyAlignment="1">
      <alignment vertical="center" wrapText="1"/>
    </xf>
    <xf numFmtId="0" fontId="85" fillId="32" borderId="17" xfId="0" applyFont="1" applyFill="1" applyBorder="1" applyAlignment="1">
      <alignment horizontal="left" vertical="center" wrapText="1"/>
    </xf>
    <xf numFmtId="0" fontId="85" fillId="32" borderId="14" xfId="0" applyFont="1" applyFill="1" applyBorder="1" applyAlignment="1">
      <alignment vertical="center" wrapText="1"/>
    </xf>
    <xf numFmtId="0" fontId="85" fillId="32" borderId="18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85" fillId="32" borderId="11" xfId="0" applyFont="1" applyFill="1" applyBorder="1" applyAlignment="1">
      <alignment horizontal="left" vertical="top" wrapText="1"/>
    </xf>
    <xf numFmtId="0" fontId="86" fillId="0" borderId="0" xfId="0" applyFont="1" applyAlignment="1">
      <alignment/>
    </xf>
    <xf numFmtId="0" fontId="87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4" fontId="86" fillId="0" borderId="0" xfId="0" applyNumberFormat="1" applyFont="1" applyFill="1" applyAlignment="1">
      <alignment/>
    </xf>
    <xf numFmtId="4" fontId="14" fillId="0" borderId="19" xfId="0" applyNumberFormat="1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85" fillId="32" borderId="19" xfId="0" applyFont="1" applyFill="1" applyBorder="1" applyAlignment="1">
      <alignment horizontal="left" vertical="center" wrapText="1"/>
    </xf>
    <xf numFmtId="4" fontId="14" fillId="32" borderId="2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" fontId="14" fillId="32" borderId="21" xfId="61" applyNumberFormat="1" applyFont="1" applyFill="1" applyBorder="1" applyAlignment="1">
      <alignment horizontal="center" vertical="center" wrapText="1"/>
    </xf>
    <xf numFmtId="4" fontId="14" fillId="32" borderId="17" xfId="0" applyNumberFormat="1" applyFont="1" applyFill="1" applyBorder="1" applyAlignment="1">
      <alignment horizontal="center" vertical="center" wrapText="1"/>
    </xf>
    <xf numFmtId="4" fontId="14" fillId="32" borderId="13" xfId="0" applyNumberFormat="1" applyFont="1" applyFill="1" applyBorder="1" applyAlignment="1">
      <alignment horizontal="center" vertical="center" wrapText="1"/>
    </xf>
    <xf numFmtId="4" fontId="14" fillId="32" borderId="15" xfId="0" applyNumberFormat="1" applyFont="1" applyFill="1" applyBorder="1" applyAlignment="1">
      <alignment horizontal="center" vertical="center" wrapText="1"/>
    </xf>
    <xf numFmtId="4" fontId="14" fillId="32" borderId="16" xfId="0" applyNumberFormat="1" applyFont="1" applyFill="1" applyBorder="1" applyAlignment="1">
      <alignment horizontal="center" vertical="center" wrapText="1"/>
    </xf>
    <xf numFmtId="4" fontId="88" fillId="32" borderId="11" xfId="0" applyNumberFormat="1" applyFont="1" applyFill="1" applyBorder="1" applyAlignment="1">
      <alignment horizontal="center" vertical="center" wrapText="1"/>
    </xf>
    <xf numFmtId="4" fontId="12" fillId="32" borderId="21" xfId="0" applyNumberFormat="1" applyFont="1" applyFill="1" applyBorder="1" applyAlignment="1">
      <alignment horizontal="center" vertical="center" wrapText="1"/>
    </xf>
    <xf numFmtId="4" fontId="12" fillId="32" borderId="21" xfId="0" applyNumberFormat="1" applyFont="1" applyFill="1" applyBorder="1" applyAlignment="1">
      <alignment horizontal="center" vertical="center"/>
    </xf>
    <xf numFmtId="4" fontId="12" fillId="32" borderId="11" xfId="0" applyNumberFormat="1" applyFont="1" applyFill="1" applyBorder="1" applyAlignment="1">
      <alignment horizontal="center" vertical="center" wrapText="1"/>
    </xf>
    <xf numFmtId="4" fontId="14" fillId="32" borderId="19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3" fontId="12" fillId="32" borderId="19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0" fillId="33" borderId="11" xfId="61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center" vertical="center" wrapText="1"/>
    </xf>
    <xf numFmtId="3" fontId="12" fillId="32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84" fillId="32" borderId="19" xfId="0" applyFont="1" applyFill="1" applyBorder="1" applyAlignment="1">
      <alignment horizontal="left" vertical="center" wrapText="1"/>
    </xf>
    <xf numFmtId="0" fontId="84" fillId="32" borderId="19" xfId="0" applyFont="1" applyFill="1" applyBorder="1" applyAlignment="1">
      <alignment horizontal="center" vertical="center" wrapText="1"/>
    </xf>
    <xf numFmtId="0" fontId="84" fillId="32" borderId="14" xfId="0" applyFont="1" applyFill="1" applyBorder="1" applyAlignment="1">
      <alignment horizontal="center" vertical="center" wrapText="1"/>
    </xf>
    <xf numFmtId="2" fontId="84" fillId="32" borderId="18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2" borderId="10" xfId="61" applyNumberFormat="1" applyFont="1" applyFill="1" applyBorder="1" applyAlignment="1">
      <alignment horizontal="center" vertical="center" wrapText="1"/>
    </xf>
    <xf numFmtId="4" fontId="10" fillId="32" borderId="10" xfId="61" applyNumberFormat="1" applyFont="1" applyFill="1" applyBorder="1" applyAlignment="1">
      <alignment horizontal="center" vertical="center"/>
    </xf>
    <xf numFmtId="4" fontId="14" fillId="32" borderId="20" xfId="61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89" fillId="0" borderId="0" xfId="0" applyFont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90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vertical="top" wrapText="1"/>
    </xf>
    <xf numFmtId="3" fontId="17" fillId="0" borderId="11" xfId="0" applyNumberFormat="1" applyFont="1" applyFill="1" applyBorder="1" applyAlignment="1">
      <alignment horizontal="center" vertical="center" wrapText="1"/>
    </xf>
    <xf numFmtId="49" fontId="90" fillId="0" borderId="11" xfId="0" applyNumberFormat="1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3" fontId="90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0" fontId="17" fillId="34" borderId="11" xfId="0" applyFont="1" applyFill="1" applyBorder="1" applyAlignment="1">
      <alignment horizontal="center" vertical="center"/>
    </xf>
    <xf numFmtId="4" fontId="17" fillId="32" borderId="11" xfId="0" applyNumberFormat="1" applyFont="1" applyFill="1" applyBorder="1" applyAlignment="1">
      <alignment horizontal="right" vertical="top" wrapText="1"/>
    </xf>
    <xf numFmtId="4" fontId="17" fillId="32" borderId="11" xfId="0" applyNumberFormat="1" applyFont="1" applyFill="1" applyBorder="1" applyAlignment="1">
      <alignment horizontal="right" vertical="center" wrapText="1"/>
    </xf>
    <xf numFmtId="0" fontId="17" fillId="32" borderId="11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4" fontId="18" fillId="32" borderId="11" xfId="0" applyNumberFormat="1" applyFont="1" applyFill="1" applyBorder="1" applyAlignment="1">
      <alignment horizontal="center" vertical="center" wrapText="1"/>
    </xf>
    <xf numFmtId="4" fontId="18" fillId="32" borderId="11" xfId="0" applyNumberFormat="1" applyFont="1" applyFill="1" applyBorder="1" applyAlignment="1">
      <alignment horizontal="right" vertical="center" wrapText="1"/>
    </xf>
    <xf numFmtId="0" fontId="18" fillId="32" borderId="11" xfId="0" applyFont="1" applyFill="1" applyBorder="1" applyAlignment="1">
      <alignment vertical="center" wrapText="1"/>
    </xf>
    <xf numFmtId="0" fontId="90" fillId="32" borderId="11" xfId="0" applyFont="1" applyFill="1" applyBorder="1" applyAlignment="1">
      <alignment horizontal="center" vertical="center" wrapText="1"/>
    </xf>
    <xf numFmtId="0" fontId="91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0" fontId="75" fillId="0" borderId="0" xfId="0" applyFont="1" applyAlignment="1">
      <alignment wrapText="1"/>
    </xf>
    <xf numFmtId="0" fontId="18" fillId="32" borderId="11" xfId="61" applyNumberFormat="1" applyFont="1" applyFill="1" applyBorder="1" applyAlignment="1">
      <alignment horizontal="center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4" fontId="90" fillId="32" borderId="11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90" fillId="32" borderId="11" xfId="0" applyNumberFormat="1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17" fillId="32" borderId="11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/>
    </xf>
    <xf numFmtId="49" fontId="94" fillId="32" borderId="11" xfId="0" applyNumberFormat="1" applyFont="1" applyFill="1" applyBorder="1" applyAlignment="1">
      <alignment horizontal="center" vertical="top" wrapText="1"/>
    </xf>
    <xf numFmtId="0" fontId="9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" fontId="94" fillId="32" borderId="11" xfId="0" applyNumberFormat="1" applyFont="1" applyFill="1" applyBorder="1" applyAlignment="1">
      <alignment horizontal="center" vertical="top" wrapText="1"/>
    </xf>
    <xf numFmtId="0" fontId="95" fillId="32" borderId="11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0" fillId="0" borderId="0" xfId="0" applyAlignment="1">
      <alignment/>
    </xf>
    <xf numFmtId="49" fontId="17" fillId="32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7" fillId="3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94" fillId="32" borderId="11" xfId="0" applyNumberFormat="1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top" wrapText="1"/>
    </xf>
    <xf numFmtId="0" fontId="50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17" fillId="32" borderId="11" xfId="0" applyFont="1" applyFill="1" applyBorder="1" applyAlignment="1">
      <alignment horizontal="left" vertical="top" wrapText="1"/>
    </xf>
    <xf numFmtId="0" fontId="17" fillId="32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7" fillId="3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7" fillId="0" borderId="11" xfId="0" applyFont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89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4" fontId="14" fillId="32" borderId="22" xfId="0" applyNumberFormat="1" applyFont="1" applyFill="1" applyBorder="1" applyAlignment="1">
      <alignment horizontal="center" vertical="top" wrapText="1"/>
    </xf>
    <xf numFmtId="4" fontId="14" fillId="32" borderId="12" xfId="0" applyNumberFormat="1" applyFont="1" applyFill="1" applyBorder="1" applyAlignment="1">
      <alignment horizontal="center" vertical="top" wrapText="1"/>
    </xf>
    <xf numFmtId="4" fontId="14" fillId="32" borderId="23" xfId="0" applyNumberFormat="1" applyFont="1" applyFill="1" applyBorder="1" applyAlignment="1">
      <alignment horizontal="center" vertical="top" wrapText="1"/>
    </xf>
    <xf numFmtId="4" fontId="14" fillId="32" borderId="20" xfId="0" applyNumberFormat="1" applyFont="1" applyFill="1" applyBorder="1" applyAlignment="1">
      <alignment horizontal="center" vertical="top" wrapText="1"/>
    </xf>
    <xf numFmtId="4" fontId="14" fillId="32" borderId="0" xfId="0" applyNumberFormat="1" applyFont="1" applyFill="1" applyBorder="1" applyAlignment="1">
      <alignment horizontal="center" vertical="top" wrapText="1"/>
    </xf>
    <xf numFmtId="4" fontId="14" fillId="32" borderId="24" xfId="0" applyNumberFormat="1" applyFont="1" applyFill="1" applyBorder="1" applyAlignment="1">
      <alignment horizontal="center" vertical="top" wrapText="1"/>
    </xf>
    <xf numFmtId="4" fontId="14" fillId="32" borderId="17" xfId="0" applyNumberFormat="1" applyFont="1" applyFill="1" applyBorder="1" applyAlignment="1">
      <alignment horizontal="center" vertical="top" wrapText="1"/>
    </xf>
    <xf numFmtId="4" fontId="14" fillId="32" borderId="14" xfId="0" applyNumberFormat="1" applyFont="1" applyFill="1" applyBorder="1" applyAlignment="1">
      <alignment horizontal="center" vertical="top" wrapText="1"/>
    </xf>
    <xf numFmtId="4" fontId="14" fillId="32" borderId="18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 wrapText="1"/>
    </xf>
    <xf numFmtId="3" fontId="12" fillId="32" borderId="1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top" wrapText="1"/>
    </xf>
    <xf numFmtId="0" fontId="12" fillId="32" borderId="19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32" borderId="19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center" vertical="center" wrapText="1"/>
    </xf>
    <xf numFmtId="4" fontId="15" fillId="32" borderId="13" xfId="0" applyNumberFormat="1" applyFont="1" applyFill="1" applyBorder="1" applyAlignment="1">
      <alignment horizontal="center" vertical="center" wrapText="1"/>
    </xf>
    <xf numFmtId="4" fontId="15" fillId="32" borderId="1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4" fillId="32" borderId="19" xfId="0" applyNumberFormat="1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left" vertical="center" wrapText="1"/>
    </xf>
    <xf numFmtId="0" fontId="84" fillId="32" borderId="13" xfId="0" applyFont="1" applyFill="1" applyBorder="1" applyAlignment="1">
      <alignment horizontal="left" vertical="center" wrapText="1"/>
    </xf>
    <xf numFmtId="0" fontId="84" fillId="32" borderId="10" xfId="0" applyFont="1" applyFill="1" applyBorder="1" applyAlignment="1">
      <alignment horizontal="center" vertical="center" wrapText="1"/>
    </xf>
    <xf numFmtId="0" fontId="84" fillId="32" borderId="13" xfId="0" applyFont="1" applyFill="1" applyBorder="1" applyAlignment="1">
      <alignment horizontal="center" vertical="center" wrapText="1"/>
    </xf>
    <xf numFmtId="4" fontId="15" fillId="32" borderId="23" xfId="0" applyNumberFormat="1" applyFont="1" applyFill="1" applyBorder="1" applyAlignment="1">
      <alignment horizontal="center" vertical="center" wrapText="1"/>
    </xf>
    <xf numFmtId="4" fontId="15" fillId="32" borderId="24" xfId="0" applyNumberFormat="1" applyFont="1" applyFill="1" applyBorder="1" applyAlignment="1">
      <alignment horizontal="center" vertical="center" wrapText="1"/>
    </xf>
    <xf numFmtId="4" fontId="15" fillId="32" borderId="18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 wrapText="1"/>
    </xf>
    <xf numFmtId="4" fontId="12" fillId="32" borderId="19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center" wrapText="1"/>
    </xf>
    <xf numFmtId="4" fontId="12" fillId="32" borderId="10" xfId="0" applyNumberFormat="1" applyFont="1" applyFill="1" applyBorder="1" applyAlignment="1">
      <alignment horizontal="left" vertical="center" wrapText="1"/>
    </xf>
    <xf numFmtId="4" fontId="12" fillId="32" borderId="19" xfId="0" applyNumberFormat="1" applyFont="1" applyFill="1" applyBorder="1" applyAlignment="1">
      <alignment horizontal="left" vertical="center" wrapText="1"/>
    </xf>
    <xf numFmtId="4" fontId="12" fillId="32" borderId="23" xfId="0" applyNumberFormat="1" applyFont="1" applyFill="1" applyBorder="1" applyAlignment="1">
      <alignment horizontal="center" vertical="center" wrapText="1"/>
    </xf>
    <xf numFmtId="4" fontId="12" fillId="32" borderId="18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" fontId="15" fillId="32" borderId="10" xfId="0" applyNumberFormat="1" applyFont="1" applyFill="1" applyBorder="1" applyAlignment="1">
      <alignment horizontal="left" vertical="center" wrapText="1"/>
    </xf>
    <xf numFmtId="4" fontId="15" fillId="32" borderId="13" xfId="0" applyNumberFormat="1" applyFont="1" applyFill="1" applyBorder="1" applyAlignment="1">
      <alignment horizontal="left" vertical="center" wrapText="1"/>
    </xf>
    <xf numFmtId="4" fontId="15" fillId="32" borderId="19" xfId="0" applyNumberFormat="1" applyFont="1" applyFill="1" applyBorder="1" applyAlignment="1">
      <alignment horizontal="left" vertical="center" wrapText="1"/>
    </xf>
    <xf numFmtId="49" fontId="15" fillId="32" borderId="23" xfId="0" applyNumberFormat="1" applyFont="1" applyFill="1" applyBorder="1" applyAlignment="1">
      <alignment horizontal="center" vertical="center" wrapText="1"/>
    </xf>
    <xf numFmtId="49" fontId="15" fillId="32" borderId="24" xfId="0" applyNumberFormat="1" applyFont="1" applyFill="1" applyBorder="1" applyAlignment="1">
      <alignment horizontal="center" vertical="center" wrapText="1"/>
    </xf>
    <xf numFmtId="49" fontId="15" fillId="32" borderId="18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5" xfId="0" applyNumberFormat="1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0" fontId="96" fillId="0" borderId="0" xfId="0" applyFont="1" applyAlignment="1">
      <alignment horizontal="center" vertical="center" wrapText="1"/>
    </xf>
    <xf numFmtId="0" fontId="96" fillId="32" borderId="0" xfId="0" applyFont="1" applyFill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55" fillId="32" borderId="11" xfId="0" applyNumberFormat="1" applyFont="1" applyFill="1" applyBorder="1" applyAlignment="1">
      <alignment horizontal="center" vertical="center" wrapText="1"/>
    </xf>
    <xf numFmtId="1" fontId="55" fillId="32" borderId="11" xfId="0" applyNumberFormat="1" applyFont="1" applyFill="1" applyBorder="1" applyAlignment="1">
      <alignment horizontal="center" vertical="center" wrapText="1"/>
    </xf>
    <xf numFmtId="4" fontId="97" fillId="32" borderId="11" xfId="0" applyNumberFormat="1" applyFont="1" applyFill="1" applyBorder="1" applyAlignment="1">
      <alignment horizontal="center" vertical="top" wrapText="1"/>
    </xf>
    <xf numFmtId="49" fontId="97" fillId="0" borderId="11" xfId="0" applyNumberFormat="1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3" fontId="58" fillId="32" borderId="11" xfId="0" applyNumberFormat="1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4" fontId="22" fillId="32" borderId="11" xfId="0" applyNumberFormat="1" applyFont="1" applyFill="1" applyBorder="1" applyAlignment="1">
      <alignment horizontal="center" vertical="center" wrapText="1"/>
    </xf>
    <xf numFmtId="1" fontId="22" fillId="32" borderId="11" xfId="0" applyNumberFormat="1" applyFont="1" applyFill="1" applyBorder="1" applyAlignment="1">
      <alignment horizontal="center" vertical="center" wrapText="1"/>
    </xf>
    <xf numFmtId="4" fontId="22" fillId="32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2" fillId="32" borderId="13" xfId="0" applyNumberFormat="1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left" vertic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left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wrapText="1"/>
    </xf>
    <xf numFmtId="0" fontId="58" fillId="32" borderId="19" xfId="0" applyFont="1" applyFill="1" applyBorder="1" applyAlignment="1">
      <alignment horizontal="center" vertical="center" wrapText="1"/>
    </xf>
    <xf numFmtId="0" fontId="58" fillId="32" borderId="19" xfId="0" applyFont="1" applyFill="1" applyBorder="1" applyAlignment="1">
      <alignment horizontal="left" vertical="center" wrapText="1"/>
    </xf>
    <xf numFmtId="0" fontId="22" fillId="32" borderId="19" xfId="0" applyFont="1" applyFill="1" applyBorder="1" applyAlignment="1">
      <alignment horizontal="left" vertical="center" wrapText="1"/>
    </xf>
    <xf numFmtId="49" fontId="22" fillId="32" borderId="19" xfId="0" applyNumberFormat="1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horizontal="left" vertical="center" wrapText="1"/>
    </xf>
    <xf numFmtId="49" fontId="22" fillId="32" borderId="13" xfId="0" applyNumberFormat="1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left" vertical="center"/>
    </xf>
    <xf numFmtId="0" fontId="58" fillId="32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4" fontId="22" fillId="32" borderId="19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98" fillId="0" borderId="20" xfId="0" applyFont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center" vertical="top" wrapText="1"/>
    </xf>
    <xf numFmtId="0" fontId="58" fillId="32" borderId="11" xfId="0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60" fillId="32" borderId="11" xfId="0" applyFont="1" applyFill="1" applyBorder="1" applyAlignment="1">
      <alignment horizontal="center" vertical="center" wrapText="1"/>
    </xf>
    <xf numFmtId="4" fontId="60" fillId="32" borderId="11" xfId="0" applyNumberFormat="1" applyFont="1" applyFill="1" applyBorder="1" applyAlignment="1">
      <alignment horizontal="center" vertical="center" wrapText="1"/>
    </xf>
    <xf numFmtId="0" fontId="60" fillId="32" borderId="17" xfId="0" applyFont="1" applyFill="1" applyBorder="1" applyAlignment="1">
      <alignment horizontal="center" vertical="center" wrapText="1"/>
    </xf>
    <xf numFmtId="0" fontId="60" fillId="32" borderId="18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left" vertical="center" wrapText="1"/>
    </xf>
    <xf numFmtId="4" fontId="55" fillId="0" borderId="16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1" fontId="55" fillId="32" borderId="10" xfId="0" applyNumberFormat="1" applyFont="1" applyFill="1" applyBorder="1" applyAlignment="1">
      <alignment horizontal="center" vertical="center" wrapText="1"/>
    </xf>
    <xf numFmtId="0" fontId="60" fillId="32" borderId="0" xfId="0" applyFont="1" applyFill="1" applyBorder="1" applyAlignment="1">
      <alignment vertical="center" wrapText="1"/>
    </xf>
    <xf numFmtId="0" fontId="60" fillId="32" borderId="11" xfId="0" applyFont="1" applyFill="1" applyBorder="1" applyAlignment="1">
      <alignment horizontal="center" vertical="center" wrapText="1"/>
    </xf>
    <xf numFmtId="0" fontId="60" fillId="32" borderId="20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" fontId="55" fillId="3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0" fillId="32" borderId="12" xfId="0" applyFont="1" applyFill="1" applyBorder="1" applyAlignment="1">
      <alignment vertical="center" wrapText="1"/>
    </xf>
    <xf numFmtId="0" fontId="60" fillId="32" borderId="22" xfId="0" applyFont="1" applyFill="1" applyBorder="1" applyAlignment="1">
      <alignment horizontal="left" vertical="center" wrapText="1"/>
    </xf>
    <xf numFmtId="4" fontId="55" fillId="0" borderId="15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1" fontId="58" fillId="32" borderId="18" xfId="0" applyNumberFormat="1" applyFont="1" applyFill="1" applyBorder="1" applyAlignment="1">
      <alignment horizontal="center" vertical="center" wrapText="1"/>
    </xf>
    <xf numFmtId="0" fontId="58" fillId="32" borderId="14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center" vertical="center" wrapText="1"/>
    </xf>
    <xf numFmtId="0" fontId="60" fillId="32" borderId="14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1" fontId="58" fillId="32" borderId="20" xfId="0" applyNumberFormat="1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0" fillId="32" borderId="15" xfId="0" applyFont="1" applyFill="1" applyBorder="1" applyAlignment="1">
      <alignment horizontal="center" vertical="center" wrapText="1"/>
    </xf>
    <xf numFmtId="2" fontId="60" fillId="32" borderId="11" xfId="0" applyNumberFormat="1" applyFont="1" applyFill="1" applyBorder="1" applyAlignment="1">
      <alignment horizontal="center" vertical="center" wrapText="1"/>
    </xf>
    <xf numFmtId="0" fontId="58" fillId="32" borderId="21" xfId="0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horizontal="center" vertical="center" wrapText="1"/>
    </xf>
    <xf numFmtId="0" fontId="60" fillId="32" borderId="13" xfId="0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55" fillId="32" borderId="13" xfId="0" applyFont="1" applyFill="1" applyBorder="1" applyAlignment="1">
      <alignment horizontal="center" vertical="center" wrapText="1"/>
    </xf>
    <xf numFmtId="0" fontId="55" fillId="32" borderId="13" xfId="0" applyFont="1" applyFill="1" applyBorder="1" applyAlignment="1">
      <alignment horizontal="left" vertical="center" wrapText="1"/>
    </xf>
    <xf numFmtId="49" fontId="55" fillId="32" borderId="13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3" fontId="58" fillId="32" borderId="16" xfId="0" applyNumberFormat="1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58" fillId="32" borderId="20" xfId="0" applyNumberFormat="1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left" vertical="center" wrapText="1"/>
    </xf>
    <xf numFmtId="1" fontId="22" fillId="32" borderId="20" xfId="0" applyNumberFormat="1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8" fillId="32" borderId="12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8" fillId="32" borderId="15" xfId="0" applyFont="1" applyFill="1" applyBorder="1" applyAlignment="1">
      <alignment horizontal="left" vertical="center" wrapText="1"/>
    </xf>
    <xf numFmtId="4" fontId="58" fillId="32" borderId="11" xfId="0" applyNumberFormat="1" applyFont="1" applyFill="1" applyBorder="1" applyAlignment="1">
      <alignment horizontal="center" vertical="center" wrapText="1"/>
    </xf>
    <xf numFmtId="4" fontId="58" fillId="32" borderId="10" xfId="0" applyNumberFormat="1" applyFont="1" applyFill="1" applyBorder="1" applyAlignment="1">
      <alignment horizontal="left" vertical="center" wrapText="1"/>
    </xf>
    <xf numFmtId="0" fontId="22" fillId="32" borderId="20" xfId="0" applyFont="1" applyFill="1" applyBorder="1" applyAlignment="1">
      <alignment horizontal="left" vertical="center" wrapText="1"/>
    </xf>
    <xf numFmtId="4" fontId="58" fillId="32" borderId="19" xfId="0" applyNumberFormat="1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horizontal="center" vertical="center" wrapText="1"/>
    </xf>
    <xf numFmtId="4" fontId="58" fillId="32" borderId="19" xfId="0" applyNumberFormat="1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4" fontId="58" fillId="32" borderId="13" xfId="0" applyNumberFormat="1" applyFont="1" applyFill="1" applyBorder="1" applyAlignment="1">
      <alignment horizontal="center" vertical="center" wrapText="1"/>
    </xf>
    <xf numFmtId="4" fontId="22" fillId="32" borderId="10" xfId="61" applyNumberFormat="1" applyFont="1" applyFill="1" applyBorder="1" applyAlignment="1">
      <alignment horizontal="center" vertical="center" wrapText="1"/>
    </xf>
    <xf numFmtId="4" fontId="58" fillId="32" borderId="10" xfId="0" applyNumberFormat="1" applyFont="1" applyFill="1" applyBorder="1" applyAlignment="1">
      <alignment horizontal="center" vertical="center" wrapText="1"/>
    </xf>
    <xf numFmtId="176" fontId="60" fillId="32" borderId="11" xfId="0" applyNumberFormat="1" applyFont="1" applyFill="1" applyBorder="1" applyAlignment="1">
      <alignment horizontal="center" vertical="center" wrapText="1"/>
    </xf>
    <xf numFmtId="4" fontId="60" fillId="32" borderId="14" xfId="0" applyNumberFormat="1" applyFont="1" applyFill="1" applyBorder="1" applyAlignment="1">
      <alignment vertical="top" wrapText="1"/>
    </xf>
    <xf numFmtId="4" fontId="60" fillId="32" borderId="19" xfId="0" applyNumberFormat="1" applyFont="1" applyFill="1" applyBorder="1" applyAlignment="1">
      <alignment horizontal="center" vertical="center" wrapText="1"/>
    </xf>
    <xf numFmtId="4" fontId="60" fillId="32" borderId="19" xfId="0" applyNumberFormat="1" applyFont="1" applyFill="1" applyBorder="1" applyAlignment="1">
      <alignment horizontal="left" wrapText="1"/>
    </xf>
    <xf numFmtId="4" fontId="60" fillId="32" borderId="0" xfId="0" applyNumberFormat="1" applyFont="1" applyFill="1" applyBorder="1" applyAlignment="1">
      <alignment vertical="top" wrapText="1"/>
    </xf>
    <xf numFmtId="4" fontId="60" fillId="32" borderId="13" xfId="0" applyNumberFormat="1" applyFont="1" applyFill="1" applyBorder="1" applyAlignment="1">
      <alignment horizontal="center" vertical="center" wrapText="1"/>
    </xf>
    <xf numFmtId="4" fontId="60" fillId="32" borderId="13" xfId="0" applyNumberFormat="1" applyFont="1" applyFill="1" applyBorder="1" applyAlignment="1">
      <alignment horizontal="left" wrapText="1"/>
    </xf>
    <xf numFmtId="4" fontId="60" fillId="32" borderId="12" xfId="0" applyNumberFormat="1" applyFont="1" applyFill="1" applyBorder="1" applyAlignment="1">
      <alignment vertical="top" wrapText="1"/>
    </xf>
    <xf numFmtId="4" fontId="60" fillId="32" borderId="10" xfId="0" applyNumberFormat="1" applyFont="1" applyFill="1" applyBorder="1" applyAlignment="1">
      <alignment horizontal="center" vertical="center" wrapText="1"/>
    </xf>
    <xf numFmtId="4" fontId="60" fillId="32" borderId="10" xfId="0" applyNumberFormat="1" applyFont="1" applyFill="1" applyBorder="1" applyAlignment="1">
      <alignment horizontal="left" wrapText="1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" fontId="58" fillId="32" borderId="19" xfId="0" applyNumberFormat="1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/>
    </xf>
    <xf numFmtId="4" fontId="58" fillId="32" borderId="13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3" fontId="58" fillId="32" borderId="10" xfId="0" applyNumberFormat="1" applyFont="1" applyFill="1" applyBorder="1" applyAlignment="1">
      <alignment horizontal="center" vertical="center" wrapText="1"/>
    </xf>
    <xf numFmtId="4" fontId="58" fillId="32" borderId="10" xfId="0" applyNumberFormat="1" applyFont="1" applyFill="1" applyBorder="1" applyAlignment="1">
      <alignment horizontal="center" vertical="center" wrapText="1"/>
    </xf>
    <xf numFmtId="4" fontId="22" fillId="32" borderId="11" xfId="61" applyNumberFormat="1" applyFont="1" applyFill="1" applyBorder="1" applyAlignment="1">
      <alignment horizontal="center" vertical="center" wrapText="1"/>
    </xf>
    <xf numFmtId="3" fontId="58" fillId="32" borderId="13" xfId="0" applyNumberFormat="1" applyFont="1" applyFill="1" applyBorder="1" applyAlignment="1">
      <alignment horizontal="center" vertical="center" wrapText="1"/>
    </xf>
    <xf numFmtId="4" fontId="58" fillId="32" borderId="13" xfId="0" applyNumberFormat="1" applyFont="1" applyFill="1" applyBorder="1" applyAlignment="1">
      <alignment horizontal="center" vertical="center" wrapText="1"/>
    </xf>
    <xf numFmtId="4" fontId="22" fillId="32" borderId="13" xfId="61" applyNumberFormat="1" applyFont="1" applyFill="1" applyBorder="1" applyAlignment="1">
      <alignment horizontal="center" vertical="center" wrapText="1"/>
    </xf>
    <xf numFmtId="4" fontId="22" fillId="32" borderId="13" xfId="0" applyNumberFormat="1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left" vertical="center" wrapText="1"/>
    </xf>
    <xf numFmtId="1" fontId="22" fillId="32" borderId="10" xfId="0" applyNumberFormat="1" applyFont="1" applyFill="1" applyBorder="1" applyAlignment="1">
      <alignment horizontal="center" vertical="center" wrapText="1"/>
    </xf>
    <xf numFmtId="4" fontId="60" fillId="32" borderId="14" xfId="0" applyNumberFormat="1" applyFont="1" applyFill="1" applyBorder="1" applyAlignment="1">
      <alignment vertical="center" wrapText="1"/>
    </xf>
    <xf numFmtId="4" fontId="60" fillId="32" borderId="19" xfId="0" applyNumberFormat="1" applyFont="1" applyFill="1" applyBorder="1" applyAlignment="1">
      <alignment horizontal="left" vertical="center" wrapText="1"/>
    </xf>
    <xf numFmtId="49" fontId="55" fillId="32" borderId="19" xfId="0" applyNumberFormat="1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left" vertical="center" wrapText="1"/>
    </xf>
    <xf numFmtId="4" fontId="60" fillId="32" borderId="0" xfId="0" applyNumberFormat="1" applyFont="1" applyFill="1" applyBorder="1" applyAlignment="1">
      <alignment vertical="center" wrapText="1"/>
    </xf>
    <xf numFmtId="4" fontId="60" fillId="32" borderId="13" xfId="0" applyNumberFormat="1" applyFont="1" applyFill="1" applyBorder="1" applyAlignment="1">
      <alignment horizontal="left" vertical="center" wrapText="1"/>
    </xf>
    <xf numFmtId="4" fontId="60" fillId="32" borderId="12" xfId="0" applyNumberFormat="1" applyFont="1" applyFill="1" applyBorder="1" applyAlignment="1">
      <alignment vertical="center" wrapText="1"/>
    </xf>
    <xf numFmtId="4" fontId="60" fillId="32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right" vertical="center" wrapText="1"/>
    </xf>
    <xf numFmtId="0" fontId="100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00" fillId="32" borderId="0" xfId="0" applyFont="1" applyFill="1" applyAlignment="1">
      <alignment horizontal="center" vertical="top" wrapText="1"/>
    </xf>
    <xf numFmtId="4" fontId="65" fillId="0" borderId="0" xfId="0" applyNumberFormat="1" applyFont="1" applyFill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4" fontId="65" fillId="0" borderId="0" xfId="0" applyNumberFormat="1" applyFont="1" applyAlignment="1">
      <alignment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vertical="top" wrapText="1"/>
    </xf>
    <xf numFmtId="49" fontId="65" fillId="0" borderId="0" xfId="0" applyNumberFormat="1" applyFont="1" applyAlignment="1">
      <alignment vertical="top" wrapText="1"/>
    </xf>
    <xf numFmtId="4" fontId="66" fillId="0" borderId="0" xfId="0" applyNumberFormat="1" applyFont="1" applyFill="1" applyAlignment="1">
      <alignment horizontal="center" vertical="center" wrapText="1"/>
    </xf>
    <xf numFmtId="4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top" wrapText="1"/>
    </xf>
    <xf numFmtId="49" fontId="66" fillId="0" borderId="0" xfId="0" applyNumberFormat="1" applyFont="1" applyAlignment="1">
      <alignment vertical="top" wrapText="1"/>
    </xf>
    <xf numFmtId="0" fontId="10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01" fillId="0" borderId="0" xfId="0" applyFont="1" applyAlignment="1">
      <alignment horizontal="left" vertical="center" wrapText="1"/>
    </xf>
    <xf numFmtId="0" fontId="100" fillId="0" borderId="0" xfId="0" applyFont="1" applyAlignment="1">
      <alignment horizontal="center" vertical="center" wrapText="1"/>
    </xf>
    <xf numFmtId="4" fontId="97" fillId="32" borderId="14" xfId="0" applyNumberFormat="1" applyFont="1" applyFill="1" applyBorder="1" applyAlignment="1">
      <alignment horizontal="center" vertical="top" wrapText="1"/>
    </xf>
    <xf numFmtId="4" fontId="97" fillId="32" borderId="17" xfId="0" applyNumberFormat="1" applyFont="1" applyFill="1" applyBorder="1" applyAlignment="1">
      <alignment horizontal="center" vertical="top" wrapText="1"/>
    </xf>
    <xf numFmtId="4" fontId="55" fillId="0" borderId="19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49" fontId="97" fillId="0" borderId="19" xfId="0" applyNumberFormat="1" applyFont="1" applyBorder="1" applyAlignment="1">
      <alignment horizontal="center" vertical="center" wrapText="1"/>
    </xf>
    <xf numFmtId="4" fontId="97" fillId="32" borderId="0" xfId="0" applyNumberFormat="1" applyFont="1" applyFill="1" applyBorder="1" applyAlignment="1">
      <alignment horizontal="center" vertical="top" wrapText="1"/>
    </xf>
    <xf numFmtId="4" fontId="97" fillId="32" borderId="20" xfId="0" applyNumberFormat="1" applyFont="1" applyFill="1" applyBorder="1" applyAlignment="1">
      <alignment horizontal="center" vertical="top" wrapText="1"/>
    </xf>
    <xf numFmtId="49" fontId="97" fillId="0" borderId="13" xfId="0" applyNumberFormat="1" applyFont="1" applyBorder="1" applyAlignment="1">
      <alignment horizontal="center" vertical="center" wrapText="1"/>
    </xf>
    <xf numFmtId="4" fontId="97" fillId="32" borderId="12" xfId="0" applyNumberFormat="1" applyFont="1" applyFill="1" applyBorder="1" applyAlignment="1">
      <alignment horizontal="center" vertical="top" wrapText="1"/>
    </xf>
    <xf numFmtId="4" fontId="97" fillId="32" borderId="22" xfId="0" applyNumberFormat="1" applyFont="1" applyFill="1" applyBorder="1" applyAlignment="1">
      <alignment horizontal="center" vertical="top" wrapText="1"/>
    </xf>
    <xf numFmtId="49" fontId="97" fillId="0" borderId="10" xfId="0" applyNumberFormat="1" applyFont="1" applyBorder="1" applyAlignment="1">
      <alignment horizontal="center" vertical="center" wrapText="1"/>
    </xf>
    <xf numFmtId="3" fontId="60" fillId="32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5"/>
  <sheetViews>
    <sheetView showGridLines="0" view="pageBreakPreview" zoomScale="85" zoomScaleNormal="70" zoomScaleSheetLayoutView="85" workbookViewId="0" topLeftCell="A1">
      <selection activeCell="L6" sqref="L6"/>
    </sheetView>
  </sheetViews>
  <sheetFormatPr defaultColWidth="9.140625" defaultRowHeight="15"/>
  <cols>
    <col min="1" max="1" width="9.00390625" style="0" customWidth="1"/>
    <col min="2" max="2" width="45.421875" style="0" customWidth="1"/>
    <col min="3" max="3" width="16.421875" style="0" customWidth="1"/>
    <col min="4" max="4" width="13.00390625" style="0" customWidth="1"/>
    <col min="5" max="5" width="13.7109375" style="0" customWidth="1"/>
    <col min="6" max="6" width="17.28125" style="0" customWidth="1"/>
    <col min="7" max="8" width="0" style="0" hidden="1" customWidth="1"/>
    <col min="9" max="9" width="16.28125" style="0" customWidth="1"/>
    <col min="10" max="10" width="17.140625" style="0" customWidth="1"/>
    <col min="11" max="11" width="15.7109375" style="0" customWidth="1"/>
    <col min="12" max="12" width="34.7109375" style="0" customWidth="1"/>
    <col min="13" max="13" width="6.140625" style="0" customWidth="1"/>
    <col min="14" max="15" width="0" style="0" hidden="1" customWidth="1"/>
    <col min="16" max="16" width="26.421875" style="0" customWidth="1"/>
    <col min="17" max="17" width="44.57421875" style="0" customWidth="1"/>
  </cols>
  <sheetData>
    <row r="1" spans="12:16" ht="15">
      <c r="L1" s="166" t="s">
        <v>247</v>
      </c>
      <c r="M1" s="167"/>
      <c r="N1" s="167"/>
      <c r="O1" s="167"/>
      <c r="P1" s="167"/>
    </row>
    <row r="2" spans="1:16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66" t="s">
        <v>248</v>
      </c>
      <c r="M2" s="167"/>
      <c r="N2" s="167"/>
      <c r="O2" s="167"/>
      <c r="P2" s="167"/>
    </row>
    <row r="3" spans="1:16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66" t="s">
        <v>249</v>
      </c>
      <c r="M3" s="167"/>
      <c r="N3" s="167"/>
      <c r="O3" s="167"/>
      <c r="P3" s="167"/>
    </row>
    <row r="4" spans="1:16" ht="1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66" t="s">
        <v>250</v>
      </c>
      <c r="M4" s="167"/>
      <c r="N4" s="167"/>
      <c r="O4" s="167"/>
      <c r="P4" s="167"/>
    </row>
    <row r="5" spans="1:16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166" t="s">
        <v>251</v>
      </c>
      <c r="M5" s="167"/>
      <c r="N5" s="167"/>
      <c r="O5" s="167"/>
      <c r="P5" s="167"/>
    </row>
    <row r="6" spans="1:16" ht="1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5">
      <c r="A7" s="234" t="s">
        <v>186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6" ht="15">
      <c r="A8" s="234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16" ht="4.5" customHeight="1">
      <c r="A9" s="234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</row>
    <row r="10" spans="1:16" ht="6" customHeigh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6" ht="15.75" customHeight="1">
      <c r="A11" s="233" t="s">
        <v>8</v>
      </c>
      <c r="B11" s="233" t="s">
        <v>31</v>
      </c>
      <c r="C11" s="233" t="s">
        <v>157</v>
      </c>
      <c r="D11" s="233" t="s">
        <v>158</v>
      </c>
      <c r="E11" s="233" t="s">
        <v>217</v>
      </c>
      <c r="F11" s="233" t="s">
        <v>214</v>
      </c>
      <c r="G11" s="165"/>
      <c r="H11" s="165"/>
      <c r="I11" s="165"/>
      <c r="J11" s="165"/>
      <c r="K11" s="165"/>
      <c r="L11" s="232" t="s">
        <v>215</v>
      </c>
      <c r="M11" s="232" t="s">
        <v>36</v>
      </c>
      <c r="N11" s="103"/>
      <c r="O11" s="103"/>
      <c r="P11" s="232" t="s">
        <v>216</v>
      </c>
    </row>
    <row r="12" spans="1:16" ht="12" customHeight="1">
      <c r="A12" s="233"/>
      <c r="B12" s="233"/>
      <c r="C12" s="233"/>
      <c r="D12" s="192"/>
      <c r="E12" s="233"/>
      <c r="F12" s="165"/>
      <c r="G12" s="165"/>
      <c r="H12" s="165"/>
      <c r="I12" s="165"/>
      <c r="J12" s="165"/>
      <c r="K12" s="165"/>
      <c r="L12" s="165"/>
      <c r="M12" s="165"/>
      <c r="N12" s="103"/>
      <c r="O12" s="103"/>
      <c r="P12" s="165"/>
    </row>
    <row r="13" spans="1:16" ht="31.5" customHeight="1">
      <c r="A13" s="233"/>
      <c r="B13" s="233"/>
      <c r="C13" s="233"/>
      <c r="D13" s="192"/>
      <c r="E13" s="233"/>
      <c r="F13" s="101" t="s">
        <v>212</v>
      </c>
      <c r="G13" s="101" t="s">
        <v>32</v>
      </c>
      <c r="H13" s="101" t="s">
        <v>33</v>
      </c>
      <c r="I13" s="101" t="s">
        <v>6</v>
      </c>
      <c r="J13" s="101" t="s">
        <v>213</v>
      </c>
      <c r="K13" s="102" t="s">
        <v>127</v>
      </c>
      <c r="L13" s="165"/>
      <c r="M13" s="165"/>
      <c r="N13" s="103">
        <v>2014</v>
      </c>
      <c r="O13" s="103">
        <v>2015</v>
      </c>
      <c r="P13" s="165"/>
    </row>
    <row r="14" spans="1:16" ht="45">
      <c r="A14" s="101" t="s">
        <v>17</v>
      </c>
      <c r="B14" s="101" t="s">
        <v>9</v>
      </c>
      <c r="C14" s="101" t="s">
        <v>11</v>
      </c>
      <c r="D14" s="101" t="s">
        <v>13</v>
      </c>
      <c r="E14" s="101" t="s">
        <v>18</v>
      </c>
      <c r="F14" s="101" t="s">
        <v>19</v>
      </c>
      <c r="G14" s="101" t="s">
        <v>18</v>
      </c>
      <c r="H14" s="101" t="s">
        <v>19</v>
      </c>
      <c r="I14" s="101" t="s">
        <v>20</v>
      </c>
      <c r="J14" s="101" t="s">
        <v>21</v>
      </c>
      <c r="K14" s="102" t="s">
        <v>24</v>
      </c>
      <c r="L14" s="101" t="s">
        <v>25</v>
      </c>
      <c r="M14" s="101" t="s">
        <v>26</v>
      </c>
      <c r="N14" s="101" t="s">
        <v>25</v>
      </c>
      <c r="O14" s="101" t="s">
        <v>26</v>
      </c>
      <c r="P14" s="101" t="s">
        <v>27</v>
      </c>
    </row>
    <row r="15" spans="1:16" ht="15">
      <c r="A15" s="205" t="s">
        <v>188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6" ht="15">
      <c r="A16" s="104" t="s">
        <v>17</v>
      </c>
      <c r="B16" s="205" t="s">
        <v>133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</row>
    <row r="17" spans="1:16" ht="18" customHeight="1">
      <c r="A17" s="210" t="s">
        <v>0</v>
      </c>
      <c r="B17" s="206" t="s">
        <v>236</v>
      </c>
      <c r="C17" s="210" t="s">
        <v>190</v>
      </c>
      <c r="D17" s="222" t="s">
        <v>187</v>
      </c>
      <c r="E17" s="137">
        <v>2021</v>
      </c>
      <c r="F17" s="105">
        <f>I17+J17+K17</f>
        <v>21203730.3</v>
      </c>
      <c r="G17" s="105" t="e">
        <f>SUM(G19:G20)</f>
        <v>#REF!</v>
      </c>
      <c r="H17" s="105" t="e">
        <f>SUM(H19:H20)</f>
        <v>#REF!</v>
      </c>
      <c r="I17" s="105">
        <f>I21+I25+I29+I45+I49</f>
        <v>21203730.3</v>
      </c>
      <c r="J17" s="105">
        <f>J21+J25+J29+J45+J49</f>
        <v>0</v>
      </c>
      <c r="K17" s="105">
        <f>K21+K25+K29+K45+K49</f>
        <v>0</v>
      </c>
      <c r="L17" s="211" t="s">
        <v>140</v>
      </c>
      <c r="M17" s="211" t="s">
        <v>160</v>
      </c>
      <c r="N17" s="106"/>
      <c r="O17" s="106"/>
      <c r="P17" s="135">
        <v>15</v>
      </c>
    </row>
    <row r="18" spans="1:16" ht="18.75" customHeight="1">
      <c r="A18" s="210"/>
      <c r="B18" s="206"/>
      <c r="C18" s="210"/>
      <c r="D18" s="222"/>
      <c r="E18" s="137">
        <v>2022</v>
      </c>
      <c r="F18" s="105">
        <f aca="true" t="shared" si="0" ref="F18:F32">I18+J18+K18</f>
        <v>5902827.79</v>
      </c>
      <c r="G18" s="105"/>
      <c r="H18" s="105"/>
      <c r="I18" s="105">
        <f aca="true" t="shared" si="1" ref="I18:K20">I22+I26+I30+I46+I50</f>
        <v>5902827.79</v>
      </c>
      <c r="J18" s="105">
        <f t="shared" si="1"/>
        <v>0</v>
      </c>
      <c r="K18" s="105">
        <f t="shared" si="1"/>
        <v>0</v>
      </c>
      <c r="L18" s="211"/>
      <c r="M18" s="211"/>
      <c r="N18" s="106"/>
      <c r="O18" s="106"/>
      <c r="P18" s="135">
        <v>15</v>
      </c>
    </row>
    <row r="19" spans="1:16" ht="19.5" customHeight="1">
      <c r="A19" s="210"/>
      <c r="B19" s="206"/>
      <c r="C19" s="210"/>
      <c r="D19" s="192"/>
      <c r="E19" s="137">
        <v>2023</v>
      </c>
      <c r="F19" s="105">
        <f t="shared" si="0"/>
        <v>5902827.79</v>
      </c>
      <c r="G19" s="105" t="e">
        <f>G33+#REF!+#REF!+#REF!</f>
        <v>#REF!</v>
      </c>
      <c r="H19" s="105" t="e">
        <f>H33+#REF!+#REF!+#REF!</f>
        <v>#REF!</v>
      </c>
      <c r="I19" s="105">
        <f t="shared" si="1"/>
        <v>5902827.79</v>
      </c>
      <c r="J19" s="105">
        <f t="shared" si="1"/>
        <v>0</v>
      </c>
      <c r="K19" s="105">
        <f t="shared" si="1"/>
        <v>0</v>
      </c>
      <c r="L19" s="211"/>
      <c r="M19" s="211"/>
      <c r="N19" s="106"/>
      <c r="O19" s="106"/>
      <c r="P19" s="135">
        <v>15</v>
      </c>
    </row>
    <row r="20" spans="1:16" ht="15.75" customHeight="1">
      <c r="A20" s="210"/>
      <c r="B20" s="206"/>
      <c r="C20" s="210"/>
      <c r="D20" s="192"/>
      <c r="E20" s="137">
        <v>2024</v>
      </c>
      <c r="F20" s="105">
        <f t="shared" si="0"/>
        <v>0</v>
      </c>
      <c r="G20" s="105" t="e">
        <f>G36+#REF!+#REF!</f>
        <v>#REF!</v>
      </c>
      <c r="H20" s="105" t="e">
        <f>H36+#REF!+#REF!</f>
        <v>#REF!</v>
      </c>
      <c r="I20" s="105">
        <f t="shared" si="1"/>
        <v>0</v>
      </c>
      <c r="J20" s="105">
        <f t="shared" si="1"/>
        <v>0</v>
      </c>
      <c r="K20" s="105">
        <f t="shared" si="1"/>
        <v>0</v>
      </c>
      <c r="L20" s="211"/>
      <c r="M20" s="211"/>
      <c r="N20" s="106"/>
      <c r="O20" s="106"/>
      <c r="P20" s="135">
        <v>0</v>
      </c>
    </row>
    <row r="21" spans="1:17" ht="17.25" customHeight="1">
      <c r="A21" s="189" t="s">
        <v>44</v>
      </c>
      <c r="B21" s="190" t="s">
        <v>135</v>
      </c>
      <c r="C21" s="217" t="s">
        <v>207</v>
      </c>
      <c r="D21" s="222" t="s">
        <v>187</v>
      </c>
      <c r="E21" s="136">
        <v>2021</v>
      </c>
      <c r="F21" s="107">
        <f t="shared" si="0"/>
        <v>1677147.67</v>
      </c>
      <c r="G21" s="107" t="e">
        <v>#REF!</v>
      </c>
      <c r="H21" s="107" t="e">
        <v>#REF!</v>
      </c>
      <c r="I21" s="107">
        <f>996866.67+680281</f>
        <v>1677147.67</v>
      </c>
      <c r="J21" s="107">
        <v>0</v>
      </c>
      <c r="K21" s="107">
        <v>0</v>
      </c>
      <c r="L21" s="178" t="s">
        <v>245</v>
      </c>
      <c r="M21" s="178" t="s">
        <v>136</v>
      </c>
      <c r="N21" s="106"/>
      <c r="O21" s="106"/>
      <c r="P21" s="132">
        <v>9</v>
      </c>
      <c r="Q21" s="147"/>
    </row>
    <row r="22" spans="1:16" ht="18" customHeight="1">
      <c r="A22" s="189"/>
      <c r="B22" s="190"/>
      <c r="C22" s="217"/>
      <c r="D22" s="222"/>
      <c r="E22" s="136">
        <v>2022</v>
      </c>
      <c r="F22" s="107">
        <f t="shared" si="0"/>
        <v>996866.67</v>
      </c>
      <c r="G22" s="107"/>
      <c r="H22" s="107"/>
      <c r="I22" s="107">
        <v>996866.67</v>
      </c>
      <c r="J22" s="107">
        <v>0</v>
      </c>
      <c r="K22" s="107">
        <v>0</v>
      </c>
      <c r="L22" s="178"/>
      <c r="M22" s="178"/>
      <c r="N22" s="106"/>
      <c r="O22" s="106"/>
      <c r="P22" s="132">
        <v>12</v>
      </c>
    </row>
    <row r="23" spans="1:16" ht="17.25" customHeight="1">
      <c r="A23" s="189"/>
      <c r="B23" s="190"/>
      <c r="C23" s="217"/>
      <c r="D23" s="192"/>
      <c r="E23" s="136">
        <v>2023</v>
      </c>
      <c r="F23" s="107">
        <f t="shared" si="0"/>
        <v>996866.67</v>
      </c>
      <c r="G23" s="107" t="e">
        <v>#REF!</v>
      </c>
      <c r="H23" s="107" t="e">
        <v>#REF!</v>
      </c>
      <c r="I23" s="107">
        <v>996866.67</v>
      </c>
      <c r="J23" s="107">
        <v>0</v>
      </c>
      <c r="K23" s="107">
        <v>0</v>
      </c>
      <c r="L23" s="178"/>
      <c r="M23" s="178"/>
      <c r="N23" s="106"/>
      <c r="O23" s="106"/>
      <c r="P23" s="132">
        <v>15</v>
      </c>
    </row>
    <row r="24" spans="1:16" ht="17.25" customHeight="1">
      <c r="A24" s="189"/>
      <c r="B24" s="190"/>
      <c r="C24" s="217"/>
      <c r="D24" s="192"/>
      <c r="E24" s="136">
        <v>2024</v>
      </c>
      <c r="F24" s="107">
        <f t="shared" si="0"/>
        <v>0</v>
      </c>
      <c r="G24" s="107" t="e">
        <v>#REF!</v>
      </c>
      <c r="H24" s="107" t="e">
        <v>#REF!</v>
      </c>
      <c r="I24" s="107">
        <v>0</v>
      </c>
      <c r="J24" s="107">
        <v>0</v>
      </c>
      <c r="K24" s="107">
        <v>0</v>
      </c>
      <c r="L24" s="178"/>
      <c r="M24" s="178"/>
      <c r="N24" s="106"/>
      <c r="O24" s="106"/>
      <c r="P24" s="132">
        <v>0</v>
      </c>
    </row>
    <row r="25" spans="1:17" ht="17.25" customHeight="1">
      <c r="A25" s="168" t="s">
        <v>45</v>
      </c>
      <c r="B25" s="170" t="s">
        <v>200</v>
      </c>
      <c r="C25" s="164" t="s">
        <v>199</v>
      </c>
      <c r="D25" s="227" t="s">
        <v>187</v>
      </c>
      <c r="E25" s="136">
        <v>2021</v>
      </c>
      <c r="F25" s="107">
        <f t="shared" si="0"/>
        <v>1412948.6</v>
      </c>
      <c r="G25" s="107"/>
      <c r="H25" s="107"/>
      <c r="I25" s="107">
        <v>1412948.6</v>
      </c>
      <c r="J25" s="107">
        <v>0</v>
      </c>
      <c r="K25" s="107">
        <v>0</v>
      </c>
      <c r="L25" s="164" t="s">
        <v>219</v>
      </c>
      <c r="M25" s="228" t="s">
        <v>136</v>
      </c>
      <c r="N25" s="106"/>
      <c r="O25" s="106"/>
      <c r="P25" s="132">
        <v>12</v>
      </c>
      <c r="Q25" s="231"/>
    </row>
    <row r="26" spans="1:17" ht="17.25" customHeight="1">
      <c r="A26" s="169"/>
      <c r="B26" s="171"/>
      <c r="C26" s="165"/>
      <c r="D26" s="165"/>
      <c r="E26" s="136">
        <v>2022</v>
      </c>
      <c r="F26" s="107">
        <f t="shared" si="0"/>
        <v>0</v>
      </c>
      <c r="G26" s="107"/>
      <c r="H26" s="107"/>
      <c r="I26" s="107">
        <v>0</v>
      </c>
      <c r="J26" s="107">
        <v>0</v>
      </c>
      <c r="K26" s="107">
        <v>0</v>
      </c>
      <c r="L26" s="165"/>
      <c r="M26" s="165"/>
      <c r="N26" s="106"/>
      <c r="O26" s="106"/>
      <c r="P26" s="132">
        <v>0</v>
      </c>
      <c r="Q26" s="225"/>
    </row>
    <row r="27" spans="1:17" ht="17.25" customHeight="1">
      <c r="A27" s="169"/>
      <c r="B27" s="171"/>
      <c r="C27" s="165"/>
      <c r="D27" s="165"/>
      <c r="E27" s="136">
        <v>2023</v>
      </c>
      <c r="F27" s="107">
        <f t="shared" si="0"/>
        <v>0</v>
      </c>
      <c r="G27" s="107"/>
      <c r="H27" s="107"/>
      <c r="I27" s="107">
        <v>0</v>
      </c>
      <c r="J27" s="107">
        <v>0</v>
      </c>
      <c r="K27" s="107">
        <v>0</v>
      </c>
      <c r="L27" s="165"/>
      <c r="M27" s="165"/>
      <c r="N27" s="106"/>
      <c r="O27" s="106"/>
      <c r="P27" s="132">
        <v>0</v>
      </c>
      <c r="Q27" s="225"/>
    </row>
    <row r="28" spans="1:17" ht="16.5" customHeight="1">
      <c r="A28" s="169"/>
      <c r="B28" s="171"/>
      <c r="C28" s="165"/>
      <c r="D28" s="165"/>
      <c r="E28" s="136">
        <v>2024</v>
      </c>
      <c r="F28" s="107">
        <f t="shared" si="0"/>
        <v>0</v>
      </c>
      <c r="G28" s="154"/>
      <c r="H28" s="154"/>
      <c r="I28" s="154">
        <v>0</v>
      </c>
      <c r="J28" s="154">
        <v>0</v>
      </c>
      <c r="K28" s="154">
        <v>0</v>
      </c>
      <c r="L28" s="165"/>
      <c r="M28" s="165"/>
      <c r="N28" s="146"/>
      <c r="O28" s="146"/>
      <c r="P28" s="132">
        <v>0</v>
      </c>
      <c r="Q28" s="225"/>
    </row>
    <row r="29" spans="1:17" ht="19.5" customHeight="1">
      <c r="A29" s="168" t="s">
        <v>46</v>
      </c>
      <c r="B29" s="170" t="s">
        <v>205</v>
      </c>
      <c r="C29" s="164" t="s">
        <v>199</v>
      </c>
      <c r="D29" s="227" t="s">
        <v>187</v>
      </c>
      <c r="E29" s="136">
        <v>2021</v>
      </c>
      <c r="F29" s="107">
        <f t="shared" si="0"/>
        <v>12610472.91</v>
      </c>
      <c r="G29" s="154"/>
      <c r="H29" s="154"/>
      <c r="I29" s="154">
        <v>12610472.91</v>
      </c>
      <c r="J29" s="154">
        <v>0</v>
      </c>
      <c r="K29" s="154">
        <v>0</v>
      </c>
      <c r="L29" s="164" t="s">
        <v>218</v>
      </c>
      <c r="M29" s="228" t="s">
        <v>136</v>
      </c>
      <c r="N29" s="146"/>
      <c r="O29" s="146"/>
      <c r="P29" s="132">
        <v>12</v>
      </c>
      <c r="Q29" s="231"/>
    </row>
    <row r="30" spans="1:17" ht="17.25" customHeight="1">
      <c r="A30" s="169"/>
      <c r="B30" s="171"/>
      <c r="C30" s="165"/>
      <c r="D30" s="165"/>
      <c r="E30" s="136">
        <v>2022</v>
      </c>
      <c r="F30" s="107">
        <f t="shared" si="0"/>
        <v>0</v>
      </c>
      <c r="G30" s="154"/>
      <c r="H30" s="154"/>
      <c r="I30" s="154">
        <v>0</v>
      </c>
      <c r="J30" s="154">
        <v>0</v>
      </c>
      <c r="K30" s="154">
        <v>0</v>
      </c>
      <c r="L30" s="229"/>
      <c r="M30" s="165"/>
      <c r="N30" s="146"/>
      <c r="O30" s="146"/>
      <c r="P30" s="132">
        <v>0</v>
      </c>
      <c r="Q30" s="225"/>
    </row>
    <row r="31" spans="1:17" ht="16.5" customHeight="1">
      <c r="A31" s="169"/>
      <c r="B31" s="171"/>
      <c r="C31" s="165"/>
      <c r="D31" s="165"/>
      <c r="E31" s="136">
        <v>2023</v>
      </c>
      <c r="F31" s="107">
        <f t="shared" si="0"/>
        <v>0</v>
      </c>
      <c r="G31" s="154"/>
      <c r="H31" s="154"/>
      <c r="I31" s="154">
        <v>0</v>
      </c>
      <c r="J31" s="154">
        <v>0</v>
      </c>
      <c r="K31" s="154">
        <v>0</v>
      </c>
      <c r="L31" s="229"/>
      <c r="M31" s="165"/>
      <c r="N31" s="146"/>
      <c r="O31" s="146"/>
      <c r="P31" s="132">
        <v>0</v>
      </c>
      <c r="Q31" s="225"/>
    </row>
    <row r="32" spans="1:17" ht="18.75" customHeight="1">
      <c r="A32" s="169"/>
      <c r="B32" s="171"/>
      <c r="C32" s="165"/>
      <c r="D32" s="165"/>
      <c r="E32" s="136">
        <v>2024</v>
      </c>
      <c r="F32" s="107">
        <f t="shared" si="0"/>
        <v>0</v>
      </c>
      <c r="G32" s="154"/>
      <c r="H32" s="154"/>
      <c r="I32" s="154">
        <v>0</v>
      </c>
      <c r="J32" s="154">
        <v>0</v>
      </c>
      <c r="K32" s="154">
        <v>0</v>
      </c>
      <c r="L32" s="229"/>
      <c r="M32" s="165"/>
      <c r="N32" s="146"/>
      <c r="O32" s="146"/>
      <c r="P32" s="132">
        <v>0</v>
      </c>
      <c r="Q32" s="225"/>
    </row>
    <row r="33" spans="1:16" ht="15.75" customHeight="1">
      <c r="A33" s="168" t="s">
        <v>197</v>
      </c>
      <c r="B33" s="170" t="s">
        <v>144</v>
      </c>
      <c r="C33" s="164" t="s">
        <v>176</v>
      </c>
      <c r="D33" s="164" t="s">
        <v>187</v>
      </c>
      <c r="E33" s="136">
        <v>2021</v>
      </c>
      <c r="F33" s="228" t="s">
        <v>148</v>
      </c>
      <c r="G33" s="229"/>
      <c r="H33" s="229"/>
      <c r="I33" s="229"/>
      <c r="J33" s="229"/>
      <c r="K33" s="229"/>
      <c r="L33" s="164" t="s">
        <v>147</v>
      </c>
      <c r="M33" s="164" t="s">
        <v>136</v>
      </c>
      <c r="N33" s="124"/>
      <c r="O33" s="124"/>
      <c r="P33" s="160">
        <v>1</v>
      </c>
    </row>
    <row r="34" spans="1:16" ht="17.25" customHeight="1">
      <c r="A34" s="168"/>
      <c r="B34" s="170"/>
      <c r="C34" s="164"/>
      <c r="D34" s="164"/>
      <c r="E34" s="136">
        <v>2022</v>
      </c>
      <c r="F34" s="229"/>
      <c r="G34" s="229"/>
      <c r="H34" s="229"/>
      <c r="I34" s="229"/>
      <c r="J34" s="229"/>
      <c r="K34" s="229"/>
      <c r="L34" s="164"/>
      <c r="M34" s="164"/>
      <c r="N34" s="124"/>
      <c r="O34" s="124"/>
      <c r="P34" s="160">
        <v>1</v>
      </c>
    </row>
    <row r="35" spans="1:16" ht="14.25" customHeight="1">
      <c r="A35" s="168"/>
      <c r="B35" s="170"/>
      <c r="C35" s="164"/>
      <c r="D35" s="164"/>
      <c r="E35" s="136">
        <v>2023</v>
      </c>
      <c r="F35" s="229"/>
      <c r="G35" s="229"/>
      <c r="H35" s="229"/>
      <c r="I35" s="229"/>
      <c r="J35" s="229"/>
      <c r="K35" s="229"/>
      <c r="L35" s="164"/>
      <c r="M35" s="164"/>
      <c r="N35" s="124"/>
      <c r="O35" s="124"/>
      <c r="P35" s="160">
        <v>2</v>
      </c>
    </row>
    <row r="36" spans="1:16" ht="14.25" customHeight="1">
      <c r="A36" s="168"/>
      <c r="B36" s="170"/>
      <c r="C36" s="164"/>
      <c r="D36" s="230"/>
      <c r="E36" s="136">
        <v>2024</v>
      </c>
      <c r="F36" s="229"/>
      <c r="G36" s="229"/>
      <c r="H36" s="229"/>
      <c r="I36" s="229"/>
      <c r="J36" s="229"/>
      <c r="K36" s="229"/>
      <c r="L36" s="164"/>
      <c r="M36" s="164"/>
      <c r="N36" s="124"/>
      <c r="O36" s="124"/>
      <c r="P36" s="160">
        <v>2</v>
      </c>
    </row>
    <row r="37" spans="1:16" ht="17.25" customHeight="1">
      <c r="A37" s="168" t="s">
        <v>201</v>
      </c>
      <c r="B37" s="185" t="s">
        <v>143</v>
      </c>
      <c r="C37" s="164" t="s">
        <v>189</v>
      </c>
      <c r="D37" s="164" t="s">
        <v>187</v>
      </c>
      <c r="E37" s="136">
        <v>2021</v>
      </c>
      <c r="F37" s="228" t="s">
        <v>148</v>
      </c>
      <c r="G37" s="229"/>
      <c r="H37" s="229"/>
      <c r="I37" s="229"/>
      <c r="J37" s="229"/>
      <c r="K37" s="229"/>
      <c r="L37" s="164" t="s">
        <v>233</v>
      </c>
      <c r="M37" s="164" t="s">
        <v>136</v>
      </c>
      <c r="N37" s="124"/>
      <c r="O37" s="124"/>
      <c r="P37" s="160">
        <v>1</v>
      </c>
    </row>
    <row r="38" spans="1:16" ht="16.5" customHeight="1">
      <c r="A38" s="169"/>
      <c r="B38" s="183"/>
      <c r="C38" s="165"/>
      <c r="D38" s="165"/>
      <c r="E38" s="136">
        <v>2022</v>
      </c>
      <c r="F38" s="229"/>
      <c r="G38" s="229"/>
      <c r="H38" s="229"/>
      <c r="I38" s="229"/>
      <c r="J38" s="229"/>
      <c r="K38" s="229"/>
      <c r="L38" s="165"/>
      <c r="M38" s="165"/>
      <c r="N38" s="124"/>
      <c r="O38" s="124"/>
      <c r="P38" s="160">
        <v>1</v>
      </c>
    </row>
    <row r="39" spans="1:16" ht="16.5" customHeight="1">
      <c r="A39" s="169"/>
      <c r="B39" s="183"/>
      <c r="C39" s="165"/>
      <c r="D39" s="165"/>
      <c r="E39" s="136">
        <v>2023</v>
      </c>
      <c r="F39" s="229"/>
      <c r="G39" s="229"/>
      <c r="H39" s="229"/>
      <c r="I39" s="229"/>
      <c r="J39" s="229"/>
      <c r="K39" s="229"/>
      <c r="L39" s="165"/>
      <c r="M39" s="165"/>
      <c r="N39" s="124"/>
      <c r="O39" s="124"/>
      <c r="P39" s="160">
        <v>2</v>
      </c>
    </row>
    <row r="40" spans="1:16" ht="15.75" customHeight="1">
      <c r="A40" s="169"/>
      <c r="B40" s="183"/>
      <c r="C40" s="165"/>
      <c r="D40" s="165"/>
      <c r="E40" s="136">
        <v>2024</v>
      </c>
      <c r="F40" s="229"/>
      <c r="G40" s="229"/>
      <c r="H40" s="229"/>
      <c r="I40" s="229"/>
      <c r="J40" s="229"/>
      <c r="K40" s="229"/>
      <c r="L40" s="165"/>
      <c r="M40" s="165"/>
      <c r="N40" s="148"/>
      <c r="O40" s="148"/>
      <c r="P40" s="160">
        <v>2</v>
      </c>
    </row>
    <row r="41" spans="1:16" ht="15.75" customHeight="1">
      <c r="A41" s="204" t="s">
        <v>202</v>
      </c>
      <c r="B41" s="190" t="s">
        <v>145</v>
      </c>
      <c r="C41" s="191" t="s">
        <v>132</v>
      </c>
      <c r="D41" s="217" t="s">
        <v>187</v>
      </c>
      <c r="E41" s="136">
        <v>2021</v>
      </c>
      <c r="F41" s="228" t="s">
        <v>148</v>
      </c>
      <c r="G41" s="229"/>
      <c r="H41" s="229"/>
      <c r="I41" s="229"/>
      <c r="J41" s="229"/>
      <c r="K41" s="229"/>
      <c r="L41" s="191" t="s">
        <v>146</v>
      </c>
      <c r="M41" s="191" t="s">
        <v>40</v>
      </c>
      <c r="N41" s="148"/>
      <c r="O41" s="148"/>
      <c r="P41" s="160">
        <v>3</v>
      </c>
    </row>
    <row r="42" spans="1:16" ht="14.25" customHeight="1">
      <c r="A42" s="169"/>
      <c r="B42" s="183"/>
      <c r="C42" s="165"/>
      <c r="D42" s="165"/>
      <c r="E42" s="136">
        <v>2022</v>
      </c>
      <c r="F42" s="229"/>
      <c r="G42" s="229"/>
      <c r="H42" s="229"/>
      <c r="I42" s="229"/>
      <c r="J42" s="229"/>
      <c r="K42" s="229"/>
      <c r="L42" s="165"/>
      <c r="M42" s="165"/>
      <c r="N42" s="148"/>
      <c r="O42" s="148"/>
      <c r="P42" s="160">
        <v>4</v>
      </c>
    </row>
    <row r="43" spans="1:16" ht="15" customHeight="1">
      <c r="A43" s="169"/>
      <c r="B43" s="183"/>
      <c r="C43" s="165"/>
      <c r="D43" s="165"/>
      <c r="E43" s="136">
        <v>2023</v>
      </c>
      <c r="F43" s="229"/>
      <c r="G43" s="229"/>
      <c r="H43" s="229"/>
      <c r="I43" s="229"/>
      <c r="J43" s="229"/>
      <c r="K43" s="229"/>
      <c r="L43" s="165"/>
      <c r="M43" s="165"/>
      <c r="N43" s="148"/>
      <c r="O43" s="148"/>
      <c r="P43" s="160">
        <v>5</v>
      </c>
    </row>
    <row r="44" spans="1:16" ht="15.75" customHeight="1">
      <c r="A44" s="169"/>
      <c r="B44" s="183"/>
      <c r="C44" s="165"/>
      <c r="D44" s="165"/>
      <c r="E44" s="136">
        <v>2024</v>
      </c>
      <c r="F44" s="229"/>
      <c r="G44" s="229"/>
      <c r="H44" s="229"/>
      <c r="I44" s="229"/>
      <c r="J44" s="229"/>
      <c r="K44" s="229"/>
      <c r="L44" s="165"/>
      <c r="M44" s="165"/>
      <c r="N44" s="109"/>
      <c r="O44" s="109"/>
      <c r="P44" s="160">
        <v>5</v>
      </c>
    </row>
    <row r="45" spans="1:21" ht="23.25" customHeight="1">
      <c r="A45" s="168" t="s">
        <v>203</v>
      </c>
      <c r="B45" s="170" t="s">
        <v>206</v>
      </c>
      <c r="C45" s="164" t="s">
        <v>208</v>
      </c>
      <c r="D45" s="164" t="s">
        <v>187</v>
      </c>
      <c r="E45" s="136">
        <v>2021</v>
      </c>
      <c r="F45" s="144">
        <f>I45+J45+K45</f>
        <v>3795301.12</v>
      </c>
      <c r="G45" s="155"/>
      <c r="H45" s="155"/>
      <c r="I45" s="144">
        <f>3198101.12+134333.33+255166.67+207700</f>
        <v>3795301.12</v>
      </c>
      <c r="J45" s="154">
        <v>0</v>
      </c>
      <c r="K45" s="154">
        <v>0</v>
      </c>
      <c r="L45" s="164" t="s">
        <v>246</v>
      </c>
      <c r="M45" s="164" t="s">
        <v>136</v>
      </c>
      <c r="N45" s="109"/>
      <c r="O45" s="109"/>
      <c r="P45" s="160">
        <v>9</v>
      </c>
      <c r="Q45" s="224"/>
      <c r="S45" s="226"/>
      <c r="T45" s="226"/>
      <c r="U45" s="226"/>
    </row>
    <row r="46" spans="1:21" ht="24" customHeight="1">
      <c r="A46" s="169"/>
      <c r="B46" s="183"/>
      <c r="C46" s="165"/>
      <c r="D46" s="165"/>
      <c r="E46" s="136">
        <v>2022</v>
      </c>
      <c r="F46" s="144">
        <f aca="true" t="shared" si="2" ref="F46:F51">I46+J46+K46</f>
        <v>3198101.12</v>
      </c>
      <c r="G46" s="155"/>
      <c r="H46" s="155"/>
      <c r="I46" s="144">
        <v>3198101.12</v>
      </c>
      <c r="J46" s="154">
        <v>0</v>
      </c>
      <c r="K46" s="154">
        <v>0</v>
      </c>
      <c r="L46" s="165"/>
      <c r="M46" s="165"/>
      <c r="N46" s="109"/>
      <c r="O46" s="109"/>
      <c r="P46" s="160">
        <v>12</v>
      </c>
      <c r="Q46" s="225"/>
      <c r="S46" s="226"/>
      <c r="T46" s="226"/>
      <c r="U46" s="226"/>
    </row>
    <row r="47" spans="1:21" ht="24.75" customHeight="1">
      <c r="A47" s="169"/>
      <c r="B47" s="183"/>
      <c r="C47" s="165"/>
      <c r="D47" s="165"/>
      <c r="E47" s="136">
        <v>2023</v>
      </c>
      <c r="F47" s="144">
        <f t="shared" si="2"/>
        <v>3198101.12</v>
      </c>
      <c r="G47" s="155"/>
      <c r="H47" s="155"/>
      <c r="I47" s="144">
        <v>3198101.12</v>
      </c>
      <c r="J47" s="154">
        <v>0</v>
      </c>
      <c r="K47" s="154">
        <v>0</v>
      </c>
      <c r="L47" s="165"/>
      <c r="M47" s="165"/>
      <c r="N47" s="109"/>
      <c r="O47" s="109"/>
      <c r="P47" s="160">
        <v>15</v>
      </c>
      <c r="Q47" s="225"/>
      <c r="S47" s="226"/>
      <c r="T47" s="226"/>
      <c r="U47" s="226"/>
    </row>
    <row r="48" spans="1:21" ht="22.5" customHeight="1">
      <c r="A48" s="169"/>
      <c r="B48" s="183"/>
      <c r="C48" s="165"/>
      <c r="D48" s="165"/>
      <c r="E48" s="136">
        <v>2024</v>
      </c>
      <c r="F48" s="144">
        <f t="shared" si="2"/>
        <v>0</v>
      </c>
      <c r="G48" s="154"/>
      <c r="H48" s="154"/>
      <c r="I48" s="154">
        <v>0</v>
      </c>
      <c r="J48" s="154">
        <v>0</v>
      </c>
      <c r="K48" s="154">
        <v>0</v>
      </c>
      <c r="L48" s="165"/>
      <c r="M48" s="165"/>
      <c r="N48" s="148"/>
      <c r="O48" s="148"/>
      <c r="P48" s="160">
        <v>0</v>
      </c>
      <c r="Q48" s="225"/>
      <c r="S48" s="226"/>
      <c r="T48" s="226"/>
      <c r="U48" s="226"/>
    </row>
    <row r="49" spans="1:17" ht="24" customHeight="1">
      <c r="A49" s="168" t="s">
        <v>204</v>
      </c>
      <c r="B49" s="170" t="s">
        <v>104</v>
      </c>
      <c r="C49" s="164" t="s">
        <v>190</v>
      </c>
      <c r="D49" s="227" t="s">
        <v>187</v>
      </c>
      <c r="E49" s="136">
        <v>2021</v>
      </c>
      <c r="F49" s="144">
        <f t="shared" si="2"/>
        <v>1707860</v>
      </c>
      <c r="G49" s="154"/>
      <c r="H49" s="154"/>
      <c r="I49" s="154">
        <v>1707860</v>
      </c>
      <c r="J49" s="154">
        <v>0</v>
      </c>
      <c r="K49" s="154">
        <v>0</v>
      </c>
      <c r="L49" s="164" t="s">
        <v>116</v>
      </c>
      <c r="M49" s="164" t="s">
        <v>37</v>
      </c>
      <c r="N49" s="148"/>
      <c r="O49" s="148"/>
      <c r="P49" s="148">
        <v>33.3</v>
      </c>
      <c r="Q49" s="225"/>
    </row>
    <row r="50" spans="1:17" ht="24" customHeight="1">
      <c r="A50" s="169"/>
      <c r="B50" s="183"/>
      <c r="C50" s="165"/>
      <c r="D50" s="165"/>
      <c r="E50" s="136">
        <v>2022</v>
      </c>
      <c r="F50" s="144">
        <f t="shared" si="2"/>
        <v>1707860</v>
      </c>
      <c r="G50" s="154"/>
      <c r="H50" s="154"/>
      <c r="I50" s="154">
        <v>1707860</v>
      </c>
      <c r="J50" s="154">
        <v>0</v>
      </c>
      <c r="K50" s="154">
        <v>0</v>
      </c>
      <c r="L50" s="165"/>
      <c r="M50" s="165"/>
      <c r="N50" s="148"/>
      <c r="O50" s="148"/>
      <c r="P50" s="148">
        <v>43.3</v>
      </c>
      <c r="Q50" s="225"/>
    </row>
    <row r="51" spans="1:17" ht="24" customHeight="1">
      <c r="A51" s="169"/>
      <c r="B51" s="183"/>
      <c r="C51" s="165"/>
      <c r="D51" s="165"/>
      <c r="E51" s="136">
        <v>2023</v>
      </c>
      <c r="F51" s="144">
        <f t="shared" si="2"/>
        <v>1707860</v>
      </c>
      <c r="G51" s="154"/>
      <c r="H51" s="154"/>
      <c r="I51" s="154">
        <v>1707860</v>
      </c>
      <c r="J51" s="154">
        <v>0</v>
      </c>
      <c r="K51" s="154">
        <v>0</v>
      </c>
      <c r="L51" s="165"/>
      <c r="M51" s="165"/>
      <c r="N51" s="148"/>
      <c r="O51" s="148"/>
      <c r="P51" s="148">
        <v>43.3</v>
      </c>
      <c r="Q51" s="225"/>
    </row>
    <row r="52" spans="1:17" ht="26.25" customHeight="1">
      <c r="A52" s="169"/>
      <c r="B52" s="183"/>
      <c r="C52" s="165"/>
      <c r="D52" s="165"/>
      <c r="E52" s="136">
        <v>2024</v>
      </c>
      <c r="F52" s="154">
        <f>SUM(I52:K52)</f>
        <v>0</v>
      </c>
      <c r="G52" s="154"/>
      <c r="H52" s="154"/>
      <c r="I52" s="154">
        <v>0</v>
      </c>
      <c r="J52" s="154">
        <v>0</v>
      </c>
      <c r="K52" s="154">
        <v>0</v>
      </c>
      <c r="L52" s="165"/>
      <c r="M52" s="165"/>
      <c r="N52" s="148"/>
      <c r="O52" s="148"/>
      <c r="P52" s="148">
        <v>0</v>
      </c>
      <c r="Q52" s="225"/>
    </row>
    <row r="53" spans="1:16" ht="25.5" customHeight="1">
      <c r="A53" s="221" t="s">
        <v>134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</row>
    <row r="54" spans="1:16" ht="24" customHeight="1">
      <c r="A54" s="205" t="s">
        <v>10</v>
      </c>
      <c r="B54" s="206" t="s">
        <v>241</v>
      </c>
      <c r="C54" s="222" t="s">
        <v>171</v>
      </c>
      <c r="D54" s="217" t="s">
        <v>187</v>
      </c>
      <c r="E54" s="137">
        <v>2021</v>
      </c>
      <c r="F54" s="105">
        <f aca="true" t="shared" si="3" ref="F54:F63">I54+J54+K54</f>
        <v>568720.11</v>
      </c>
      <c r="G54" s="105" t="e">
        <f>SUM(G55:G57)</f>
        <v>#REF!</v>
      </c>
      <c r="H54" s="105" t="e">
        <f>SUM(H55:H57)</f>
        <v>#REF!</v>
      </c>
      <c r="I54" s="105">
        <f>I58+I72</f>
        <v>568720.11</v>
      </c>
      <c r="J54" s="105">
        <f>J58+J72</f>
        <v>0</v>
      </c>
      <c r="K54" s="105">
        <f>K58+K72</f>
        <v>0</v>
      </c>
      <c r="L54" s="223" t="s">
        <v>180</v>
      </c>
      <c r="M54" s="211" t="s">
        <v>40</v>
      </c>
      <c r="N54" s="110"/>
      <c r="O54" s="110"/>
      <c r="P54" s="138">
        <v>21</v>
      </c>
    </row>
    <row r="55" spans="1:16" ht="20.25" customHeight="1">
      <c r="A55" s="205"/>
      <c r="B55" s="206"/>
      <c r="C55" s="222"/>
      <c r="D55" s="192"/>
      <c r="E55" s="137">
        <v>2022</v>
      </c>
      <c r="F55" s="105">
        <f t="shared" si="3"/>
        <v>223761.98</v>
      </c>
      <c r="G55" s="105" t="e">
        <f>G71+G137+#REF!+#REF!</f>
        <v>#REF!</v>
      </c>
      <c r="H55" s="105" t="e">
        <f>H71+H137+#REF!+#REF!</f>
        <v>#REF!</v>
      </c>
      <c r="I55" s="105">
        <f aca="true" t="shared" si="4" ref="I55:K57">I59+I73</f>
        <v>223761.98</v>
      </c>
      <c r="J55" s="105">
        <f t="shared" si="4"/>
        <v>0</v>
      </c>
      <c r="K55" s="105">
        <f t="shared" si="4"/>
        <v>0</v>
      </c>
      <c r="L55" s="223"/>
      <c r="M55" s="211"/>
      <c r="N55" s="110"/>
      <c r="O55" s="110"/>
      <c r="P55" s="138">
        <v>23</v>
      </c>
    </row>
    <row r="56" spans="1:16" ht="24.75" customHeight="1">
      <c r="A56" s="205"/>
      <c r="B56" s="206"/>
      <c r="C56" s="222"/>
      <c r="D56" s="192"/>
      <c r="E56" s="137">
        <v>2023</v>
      </c>
      <c r="F56" s="105">
        <f t="shared" si="3"/>
        <v>223761.98</v>
      </c>
      <c r="G56" s="105"/>
      <c r="H56" s="105"/>
      <c r="I56" s="105">
        <f t="shared" si="4"/>
        <v>223761.98</v>
      </c>
      <c r="J56" s="105">
        <f t="shared" si="4"/>
        <v>0</v>
      </c>
      <c r="K56" s="105">
        <f t="shared" si="4"/>
        <v>0</v>
      </c>
      <c r="L56" s="223"/>
      <c r="M56" s="211"/>
      <c r="N56" s="110"/>
      <c r="O56" s="110"/>
      <c r="P56" s="138">
        <v>24</v>
      </c>
    </row>
    <row r="57" spans="1:18" ht="21.75" customHeight="1">
      <c r="A57" s="205"/>
      <c r="B57" s="206"/>
      <c r="C57" s="222"/>
      <c r="D57" s="192"/>
      <c r="E57" s="137">
        <v>2024</v>
      </c>
      <c r="F57" s="105">
        <f t="shared" si="3"/>
        <v>0</v>
      </c>
      <c r="G57" s="105" t="e">
        <f>#REF!+#REF!+G139+#REF!</f>
        <v>#REF!</v>
      </c>
      <c r="H57" s="105" t="e">
        <f>#REF!+#REF!+H139+#REF!</f>
        <v>#REF!</v>
      </c>
      <c r="I57" s="105">
        <f t="shared" si="4"/>
        <v>0</v>
      </c>
      <c r="J57" s="105">
        <f t="shared" si="4"/>
        <v>0</v>
      </c>
      <c r="K57" s="105">
        <f t="shared" si="4"/>
        <v>0</v>
      </c>
      <c r="L57" s="223"/>
      <c r="M57" s="211"/>
      <c r="N57" s="110"/>
      <c r="O57" s="110"/>
      <c r="P57" s="138">
        <v>0</v>
      </c>
      <c r="Q57" s="100"/>
      <c r="R57" s="100"/>
    </row>
    <row r="58" spans="1:18" ht="27.75" customHeight="1">
      <c r="A58" s="189" t="s">
        <v>105</v>
      </c>
      <c r="B58" s="218" t="s">
        <v>161</v>
      </c>
      <c r="C58" s="217" t="s">
        <v>126</v>
      </c>
      <c r="D58" s="217" t="s">
        <v>166</v>
      </c>
      <c r="E58" s="136">
        <v>2021</v>
      </c>
      <c r="F58" s="107">
        <f t="shared" si="3"/>
        <v>223761.98</v>
      </c>
      <c r="G58" s="107"/>
      <c r="H58" s="107"/>
      <c r="I58" s="107">
        <v>223761.98</v>
      </c>
      <c r="J58" s="107">
        <v>0</v>
      </c>
      <c r="K58" s="107">
        <v>0</v>
      </c>
      <c r="L58" s="178" t="s">
        <v>118</v>
      </c>
      <c r="M58" s="178" t="s">
        <v>40</v>
      </c>
      <c r="N58" s="110"/>
      <c r="O58" s="110"/>
      <c r="P58" s="139">
        <v>18</v>
      </c>
      <c r="Q58" s="100"/>
      <c r="R58" s="100"/>
    </row>
    <row r="59" spans="1:18" ht="26.25" customHeight="1">
      <c r="A59" s="169"/>
      <c r="B59" s="216"/>
      <c r="C59" s="165"/>
      <c r="D59" s="165"/>
      <c r="E59" s="136">
        <v>2022</v>
      </c>
      <c r="F59" s="107">
        <f t="shared" si="3"/>
        <v>223761.98</v>
      </c>
      <c r="G59" s="107"/>
      <c r="H59" s="107"/>
      <c r="I59" s="107">
        <v>223761.98</v>
      </c>
      <c r="J59" s="107">
        <v>0</v>
      </c>
      <c r="K59" s="107">
        <v>0</v>
      </c>
      <c r="L59" s="181"/>
      <c r="M59" s="165"/>
      <c r="N59" s="110"/>
      <c r="O59" s="110"/>
      <c r="P59" s="139">
        <v>19</v>
      </c>
      <c r="Q59" s="100"/>
      <c r="R59" s="100"/>
    </row>
    <row r="60" spans="1:18" ht="25.5" customHeight="1">
      <c r="A60" s="169"/>
      <c r="B60" s="216"/>
      <c r="C60" s="165"/>
      <c r="D60" s="165"/>
      <c r="E60" s="136">
        <v>2023</v>
      </c>
      <c r="F60" s="107">
        <f t="shared" si="3"/>
        <v>223761.98</v>
      </c>
      <c r="G60" s="107"/>
      <c r="H60" s="107"/>
      <c r="I60" s="107">
        <v>223761.98</v>
      </c>
      <c r="J60" s="107">
        <v>0</v>
      </c>
      <c r="K60" s="107">
        <v>0</v>
      </c>
      <c r="L60" s="181"/>
      <c r="M60" s="165"/>
      <c r="N60" s="110"/>
      <c r="O60" s="110"/>
      <c r="P60" s="139">
        <v>20</v>
      </c>
      <c r="Q60" s="100"/>
      <c r="R60" s="100"/>
    </row>
    <row r="61" spans="1:16" ht="32.25" customHeight="1">
      <c r="A61" s="169"/>
      <c r="B61" s="216"/>
      <c r="C61" s="165"/>
      <c r="D61" s="165"/>
      <c r="E61" s="136">
        <v>2024</v>
      </c>
      <c r="F61" s="107">
        <f t="shared" si="3"/>
        <v>0</v>
      </c>
      <c r="G61" s="107"/>
      <c r="H61" s="107"/>
      <c r="I61" s="107">
        <v>0</v>
      </c>
      <c r="J61" s="107">
        <v>0</v>
      </c>
      <c r="K61" s="107">
        <v>0</v>
      </c>
      <c r="L61" s="181"/>
      <c r="M61" s="165"/>
      <c r="N61" s="107"/>
      <c r="O61" s="107"/>
      <c r="P61" s="111">
        <v>0</v>
      </c>
    </row>
    <row r="62" spans="1:16" ht="41.25" customHeight="1" hidden="1">
      <c r="A62" s="112" t="s">
        <v>106</v>
      </c>
      <c r="B62" s="113" t="s">
        <v>131</v>
      </c>
      <c r="C62" s="112" t="s">
        <v>129</v>
      </c>
      <c r="D62" s="112"/>
      <c r="E62" s="108" t="s">
        <v>6</v>
      </c>
      <c r="F62" s="108">
        <f t="shared" si="3"/>
        <v>0</v>
      </c>
      <c r="G62" s="108"/>
      <c r="H62" s="108"/>
      <c r="I62" s="108">
        <v>0</v>
      </c>
      <c r="J62" s="108">
        <v>0</v>
      </c>
      <c r="K62" s="108">
        <v>0</v>
      </c>
      <c r="L62" s="108" t="s">
        <v>130</v>
      </c>
      <c r="M62" s="108" t="s">
        <v>40</v>
      </c>
      <c r="N62" s="108"/>
      <c r="O62" s="108"/>
      <c r="P62" s="114">
        <v>0</v>
      </c>
    </row>
    <row r="63" spans="1:16" ht="10.5" customHeight="1" hidden="1">
      <c r="A63" s="115" t="s">
        <v>106</v>
      </c>
      <c r="B63" s="116" t="s">
        <v>162</v>
      </c>
      <c r="C63" s="102" t="s">
        <v>125</v>
      </c>
      <c r="D63" s="102" t="s">
        <v>173</v>
      </c>
      <c r="E63" s="107" t="s">
        <v>6</v>
      </c>
      <c r="F63" s="107">
        <f t="shared" si="3"/>
        <v>0</v>
      </c>
      <c r="G63" s="107"/>
      <c r="H63" s="107"/>
      <c r="I63" s="107">
        <v>0</v>
      </c>
      <c r="J63" s="107">
        <v>0</v>
      </c>
      <c r="K63" s="107">
        <v>0</v>
      </c>
      <c r="L63" s="107" t="s">
        <v>179</v>
      </c>
      <c r="M63" s="117" t="s">
        <v>40</v>
      </c>
      <c r="N63" s="141"/>
      <c r="O63" s="141"/>
      <c r="P63" s="117">
        <v>4</v>
      </c>
    </row>
    <row r="64" spans="1:16" ht="27.75" customHeight="1">
      <c r="A64" s="189" t="s">
        <v>106</v>
      </c>
      <c r="B64" s="218" t="s">
        <v>120</v>
      </c>
      <c r="C64" s="217" t="s">
        <v>129</v>
      </c>
      <c r="D64" s="217" t="s">
        <v>187</v>
      </c>
      <c r="E64" s="136">
        <v>2021</v>
      </c>
      <c r="F64" s="191" t="s">
        <v>148</v>
      </c>
      <c r="G64" s="220"/>
      <c r="H64" s="220"/>
      <c r="I64" s="220"/>
      <c r="J64" s="220"/>
      <c r="K64" s="220"/>
      <c r="L64" s="178" t="s">
        <v>221</v>
      </c>
      <c r="M64" s="191" t="s">
        <v>37</v>
      </c>
      <c r="N64" s="141"/>
      <c r="O64" s="141"/>
      <c r="P64" s="117">
        <v>100</v>
      </c>
    </row>
    <row r="65" spans="1:16" ht="23.25" customHeight="1">
      <c r="A65" s="169"/>
      <c r="B65" s="219"/>
      <c r="C65" s="165"/>
      <c r="D65" s="165"/>
      <c r="E65" s="136">
        <v>2022</v>
      </c>
      <c r="F65" s="220"/>
      <c r="G65" s="220"/>
      <c r="H65" s="220"/>
      <c r="I65" s="220"/>
      <c r="J65" s="220"/>
      <c r="K65" s="220"/>
      <c r="L65" s="165"/>
      <c r="M65" s="203"/>
      <c r="N65" s="141"/>
      <c r="O65" s="141"/>
      <c r="P65" s="117">
        <v>100</v>
      </c>
    </row>
    <row r="66" spans="1:16" ht="22.5" customHeight="1">
      <c r="A66" s="169"/>
      <c r="B66" s="219"/>
      <c r="C66" s="165"/>
      <c r="D66" s="165"/>
      <c r="E66" s="136">
        <v>2023</v>
      </c>
      <c r="F66" s="220"/>
      <c r="G66" s="220"/>
      <c r="H66" s="220"/>
      <c r="I66" s="220"/>
      <c r="J66" s="220"/>
      <c r="K66" s="220"/>
      <c r="L66" s="165"/>
      <c r="M66" s="203"/>
      <c r="N66" s="141"/>
      <c r="O66" s="141"/>
      <c r="P66" s="117">
        <v>100</v>
      </c>
    </row>
    <row r="67" spans="1:16" ht="24.75" customHeight="1">
      <c r="A67" s="169"/>
      <c r="B67" s="219"/>
      <c r="C67" s="165"/>
      <c r="D67" s="165"/>
      <c r="E67" s="136">
        <v>2024</v>
      </c>
      <c r="F67" s="220"/>
      <c r="G67" s="220"/>
      <c r="H67" s="220"/>
      <c r="I67" s="220"/>
      <c r="J67" s="220"/>
      <c r="K67" s="220"/>
      <c r="L67" s="165"/>
      <c r="M67" s="203"/>
      <c r="N67" s="109">
        <v>100</v>
      </c>
      <c r="O67" s="109">
        <v>100</v>
      </c>
      <c r="P67" s="109">
        <v>0</v>
      </c>
    </row>
    <row r="68" spans="1:16" ht="24.75" customHeight="1">
      <c r="A68" s="189" t="s">
        <v>107</v>
      </c>
      <c r="B68" s="190" t="s">
        <v>231</v>
      </c>
      <c r="C68" s="191" t="s">
        <v>171</v>
      </c>
      <c r="D68" s="217" t="s">
        <v>187</v>
      </c>
      <c r="E68" s="136">
        <v>2021</v>
      </c>
      <c r="F68" s="178" t="s">
        <v>148</v>
      </c>
      <c r="G68" s="165"/>
      <c r="H68" s="165"/>
      <c r="I68" s="165"/>
      <c r="J68" s="165"/>
      <c r="K68" s="165"/>
      <c r="L68" s="191" t="s">
        <v>119</v>
      </c>
      <c r="M68" s="191" t="s">
        <v>40</v>
      </c>
      <c r="N68" s="109"/>
      <c r="O68" s="109"/>
      <c r="P68" s="109">
        <v>50</v>
      </c>
    </row>
    <row r="69" spans="1:16" ht="24.75" customHeight="1">
      <c r="A69" s="169"/>
      <c r="B69" s="216"/>
      <c r="C69" s="165"/>
      <c r="D69" s="165"/>
      <c r="E69" s="136">
        <v>2022</v>
      </c>
      <c r="F69" s="165"/>
      <c r="G69" s="165"/>
      <c r="H69" s="165"/>
      <c r="I69" s="165"/>
      <c r="J69" s="165"/>
      <c r="K69" s="165"/>
      <c r="L69" s="165"/>
      <c r="M69" s="203"/>
      <c r="N69" s="109"/>
      <c r="O69" s="109"/>
      <c r="P69" s="109">
        <v>50</v>
      </c>
    </row>
    <row r="70" spans="1:16" ht="24.75" customHeight="1">
      <c r="A70" s="169"/>
      <c r="B70" s="216"/>
      <c r="C70" s="165"/>
      <c r="D70" s="165"/>
      <c r="E70" s="136">
        <v>2023</v>
      </c>
      <c r="F70" s="165"/>
      <c r="G70" s="165"/>
      <c r="H70" s="165"/>
      <c r="I70" s="165"/>
      <c r="J70" s="165"/>
      <c r="K70" s="165"/>
      <c r="L70" s="165"/>
      <c r="M70" s="203"/>
      <c r="N70" s="109"/>
      <c r="O70" s="109"/>
      <c r="P70" s="109">
        <v>50</v>
      </c>
    </row>
    <row r="71" spans="1:16" ht="31.5" customHeight="1">
      <c r="A71" s="169"/>
      <c r="B71" s="216"/>
      <c r="C71" s="165"/>
      <c r="D71" s="165"/>
      <c r="E71" s="136">
        <v>2024</v>
      </c>
      <c r="F71" s="165"/>
      <c r="G71" s="165"/>
      <c r="H71" s="165"/>
      <c r="I71" s="165"/>
      <c r="J71" s="165"/>
      <c r="K71" s="165"/>
      <c r="L71" s="165"/>
      <c r="M71" s="203"/>
      <c r="N71" s="109">
        <v>2954</v>
      </c>
      <c r="O71" s="109">
        <v>2952</v>
      </c>
      <c r="P71" s="109">
        <v>0</v>
      </c>
    </row>
    <row r="72" spans="1:16" ht="27" customHeight="1">
      <c r="A72" s="189" t="s">
        <v>174</v>
      </c>
      <c r="B72" s="190" t="s">
        <v>175</v>
      </c>
      <c r="C72" s="191" t="s">
        <v>171</v>
      </c>
      <c r="D72" s="191" t="s">
        <v>177</v>
      </c>
      <c r="E72" s="136">
        <v>2021</v>
      </c>
      <c r="F72" s="107">
        <f>I72+J72+K72</f>
        <v>344958.13</v>
      </c>
      <c r="G72" s="107">
        <v>0</v>
      </c>
      <c r="H72" s="107">
        <v>0</v>
      </c>
      <c r="I72" s="107">
        <v>344958.13</v>
      </c>
      <c r="J72" s="107">
        <v>0</v>
      </c>
      <c r="K72" s="107">
        <v>0</v>
      </c>
      <c r="L72" s="191" t="s">
        <v>178</v>
      </c>
      <c r="M72" s="215" t="s">
        <v>40</v>
      </c>
      <c r="N72" s="140"/>
      <c r="O72" s="140"/>
      <c r="P72" s="117">
        <v>600</v>
      </c>
    </row>
    <row r="73" spans="1:16" ht="26.25" customHeight="1">
      <c r="A73" s="189"/>
      <c r="B73" s="213"/>
      <c r="C73" s="191"/>
      <c r="D73" s="214"/>
      <c r="E73" s="136">
        <v>2022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214"/>
      <c r="M73" s="214"/>
      <c r="N73" s="140"/>
      <c r="O73" s="140"/>
      <c r="P73" s="117">
        <v>0</v>
      </c>
    </row>
    <row r="74" spans="1:16" ht="27" customHeight="1">
      <c r="A74" s="189"/>
      <c r="B74" s="213"/>
      <c r="C74" s="191"/>
      <c r="D74" s="214"/>
      <c r="E74" s="136">
        <v>2023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214"/>
      <c r="M74" s="214"/>
      <c r="N74" s="140"/>
      <c r="O74" s="140"/>
      <c r="P74" s="117">
        <v>0</v>
      </c>
    </row>
    <row r="75" spans="1:16" ht="27.75" customHeight="1">
      <c r="A75" s="189"/>
      <c r="B75" s="213"/>
      <c r="C75" s="191"/>
      <c r="D75" s="214"/>
      <c r="E75" s="136">
        <v>2024</v>
      </c>
      <c r="F75" s="107">
        <v>0</v>
      </c>
      <c r="G75" s="107">
        <v>0</v>
      </c>
      <c r="H75" s="107">
        <v>0</v>
      </c>
      <c r="I75" s="107">
        <v>0</v>
      </c>
      <c r="J75" s="107">
        <v>0</v>
      </c>
      <c r="K75" s="107">
        <v>0</v>
      </c>
      <c r="L75" s="214"/>
      <c r="M75" s="214"/>
      <c r="N75" s="117"/>
      <c r="O75" s="117"/>
      <c r="P75" s="117">
        <v>0</v>
      </c>
    </row>
    <row r="76" spans="1:16" ht="16.5" customHeight="1">
      <c r="A76" s="189" t="s">
        <v>193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21.75" customHeight="1">
      <c r="A77" s="210" t="s">
        <v>12</v>
      </c>
      <c r="B77" s="206" t="s">
        <v>240</v>
      </c>
      <c r="C77" s="206" t="s">
        <v>172</v>
      </c>
      <c r="D77" s="206" t="s">
        <v>187</v>
      </c>
      <c r="E77" s="137">
        <v>2021</v>
      </c>
      <c r="F77" s="211" t="s">
        <v>148</v>
      </c>
      <c r="G77" s="212"/>
      <c r="H77" s="212"/>
      <c r="I77" s="212"/>
      <c r="J77" s="212"/>
      <c r="K77" s="212"/>
      <c r="L77" s="206" t="s">
        <v>137</v>
      </c>
      <c r="M77" s="206" t="s">
        <v>136</v>
      </c>
      <c r="N77" s="119"/>
      <c r="O77" s="119"/>
      <c r="P77" s="118">
        <v>2</v>
      </c>
    </row>
    <row r="78" spans="1:16" ht="26.25" customHeight="1">
      <c r="A78" s="169"/>
      <c r="B78" s="165"/>
      <c r="C78" s="165"/>
      <c r="D78" s="165"/>
      <c r="E78" s="137">
        <v>2022</v>
      </c>
      <c r="F78" s="212"/>
      <c r="G78" s="212"/>
      <c r="H78" s="212"/>
      <c r="I78" s="212"/>
      <c r="J78" s="212"/>
      <c r="K78" s="212"/>
      <c r="L78" s="165"/>
      <c r="M78" s="165"/>
      <c r="N78" s="119"/>
      <c r="O78" s="119"/>
      <c r="P78" s="118">
        <v>2</v>
      </c>
    </row>
    <row r="79" spans="1:16" ht="25.5" customHeight="1">
      <c r="A79" s="169"/>
      <c r="B79" s="165"/>
      <c r="C79" s="165"/>
      <c r="D79" s="165"/>
      <c r="E79" s="137">
        <v>2023</v>
      </c>
      <c r="F79" s="212"/>
      <c r="G79" s="212"/>
      <c r="H79" s="212"/>
      <c r="I79" s="212"/>
      <c r="J79" s="212"/>
      <c r="K79" s="212"/>
      <c r="L79" s="165"/>
      <c r="M79" s="165"/>
      <c r="N79" s="119"/>
      <c r="O79" s="119"/>
      <c r="P79" s="118">
        <v>2</v>
      </c>
    </row>
    <row r="80" spans="1:16" ht="25.5" customHeight="1">
      <c r="A80" s="169"/>
      <c r="B80" s="165"/>
      <c r="C80" s="165"/>
      <c r="D80" s="165"/>
      <c r="E80" s="137">
        <v>2024</v>
      </c>
      <c r="F80" s="212"/>
      <c r="G80" s="212"/>
      <c r="H80" s="212"/>
      <c r="I80" s="212"/>
      <c r="J80" s="212"/>
      <c r="K80" s="212"/>
      <c r="L80" s="165"/>
      <c r="M80" s="165"/>
      <c r="N80" s="119"/>
      <c r="O80" s="119"/>
      <c r="P80" s="118">
        <v>2</v>
      </c>
    </row>
    <row r="81" spans="1:16" ht="27.75" customHeight="1">
      <c r="A81" s="207" t="s">
        <v>149</v>
      </c>
      <c r="B81" s="209" t="s">
        <v>150</v>
      </c>
      <c r="C81" s="191" t="s">
        <v>125</v>
      </c>
      <c r="D81" s="191" t="s">
        <v>187</v>
      </c>
      <c r="E81" s="136">
        <v>2021</v>
      </c>
      <c r="F81" s="178" t="s">
        <v>148</v>
      </c>
      <c r="G81" s="165"/>
      <c r="H81" s="165"/>
      <c r="I81" s="165"/>
      <c r="J81" s="165"/>
      <c r="K81" s="165"/>
      <c r="L81" s="164" t="s">
        <v>220</v>
      </c>
      <c r="M81" s="202" t="s">
        <v>37</v>
      </c>
      <c r="N81" s="119"/>
      <c r="O81" s="119"/>
      <c r="P81" s="156">
        <v>100</v>
      </c>
    </row>
    <row r="82" spans="1:16" ht="24" customHeight="1">
      <c r="A82" s="208"/>
      <c r="B82" s="173"/>
      <c r="C82" s="165"/>
      <c r="D82" s="165"/>
      <c r="E82" s="136">
        <v>2022</v>
      </c>
      <c r="F82" s="165"/>
      <c r="G82" s="165"/>
      <c r="H82" s="165"/>
      <c r="I82" s="165"/>
      <c r="J82" s="165"/>
      <c r="K82" s="165"/>
      <c r="L82" s="165"/>
      <c r="M82" s="203"/>
      <c r="N82" s="119"/>
      <c r="O82" s="119"/>
      <c r="P82" s="156">
        <v>100</v>
      </c>
    </row>
    <row r="83" spans="1:16" ht="29.25" customHeight="1">
      <c r="A83" s="208"/>
      <c r="B83" s="173"/>
      <c r="C83" s="165"/>
      <c r="D83" s="165"/>
      <c r="E83" s="136">
        <v>2023</v>
      </c>
      <c r="F83" s="165"/>
      <c r="G83" s="165"/>
      <c r="H83" s="165"/>
      <c r="I83" s="165"/>
      <c r="J83" s="165"/>
      <c r="K83" s="165"/>
      <c r="L83" s="165"/>
      <c r="M83" s="203"/>
      <c r="N83" s="119"/>
      <c r="O83" s="119"/>
      <c r="P83" s="156">
        <v>100</v>
      </c>
    </row>
    <row r="84" spans="1:16" ht="27.75" customHeight="1">
      <c r="A84" s="208"/>
      <c r="B84" s="173"/>
      <c r="C84" s="165"/>
      <c r="D84" s="165"/>
      <c r="E84" s="136">
        <v>2024</v>
      </c>
      <c r="F84" s="165"/>
      <c r="G84" s="165"/>
      <c r="H84" s="165"/>
      <c r="I84" s="165"/>
      <c r="J84" s="165"/>
      <c r="K84" s="165"/>
      <c r="L84" s="165"/>
      <c r="M84" s="203"/>
      <c r="N84" s="121"/>
      <c r="O84" s="121"/>
      <c r="P84" s="156">
        <v>100</v>
      </c>
    </row>
    <row r="85" spans="1:16" ht="30.75" customHeight="1">
      <c r="A85" s="204" t="s">
        <v>194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</row>
    <row r="86" spans="1:16" ht="24" customHeight="1">
      <c r="A86" s="205" t="s">
        <v>14</v>
      </c>
      <c r="B86" s="206" t="s">
        <v>239</v>
      </c>
      <c r="C86" s="206" t="s">
        <v>165</v>
      </c>
      <c r="D86" s="206" t="s">
        <v>187</v>
      </c>
      <c r="E86" s="137">
        <v>2021</v>
      </c>
      <c r="F86" s="105">
        <f>I86+J86+K86</f>
        <v>11653440.83</v>
      </c>
      <c r="G86" s="105" t="e">
        <f>J86+K86+L86</f>
        <v>#VALUE!</v>
      </c>
      <c r="H86" s="105" t="e">
        <f>K86+L86+M86</f>
        <v>#VALUE!</v>
      </c>
      <c r="I86" s="105">
        <f>I90+I94+I102+I110+I114+I118+I122+I126+I106</f>
        <v>8644862.83</v>
      </c>
      <c r="J86" s="105">
        <f>J90+J94+J102+J110+J114+J118+J122+J126+J106</f>
        <v>3008578</v>
      </c>
      <c r="K86" s="105">
        <f>K90+K94+K102+K110+K114+K118+K122+K126+K106</f>
        <v>0</v>
      </c>
      <c r="L86" s="206" t="s">
        <v>122</v>
      </c>
      <c r="M86" s="206" t="s">
        <v>37</v>
      </c>
      <c r="N86" s="142"/>
      <c r="O86" s="142"/>
      <c r="P86" s="118">
        <v>15</v>
      </c>
    </row>
    <row r="87" spans="1:16" ht="27.75" customHeight="1">
      <c r="A87" s="205"/>
      <c r="B87" s="206"/>
      <c r="C87" s="206"/>
      <c r="D87" s="192"/>
      <c r="E87" s="137">
        <v>2022</v>
      </c>
      <c r="F87" s="105">
        <f>I87+J87+K87</f>
        <v>9160553.74</v>
      </c>
      <c r="G87" s="145"/>
      <c r="H87" s="145"/>
      <c r="I87" s="105">
        <f aca="true" t="shared" si="5" ref="I87:K89">I91+I95+I103+I111+I115+I119+I123+I127+I107</f>
        <v>6151975.74</v>
      </c>
      <c r="J87" s="105">
        <f t="shared" si="5"/>
        <v>3008578</v>
      </c>
      <c r="K87" s="105">
        <f t="shared" si="5"/>
        <v>0</v>
      </c>
      <c r="L87" s="206"/>
      <c r="M87" s="206"/>
      <c r="N87" s="142"/>
      <c r="O87" s="142"/>
      <c r="P87" s="118">
        <v>20</v>
      </c>
    </row>
    <row r="88" spans="1:16" ht="25.5" customHeight="1">
      <c r="A88" s="205"/>
      <c r="B88" s="206"/>
      <c r="C88" s="206"/>
      <c r="D88" s="192"/>
      <c r="E88" s="137">
        <v>2023</v>
      </c>
      <c r="F88" s="105">
        <f>I88+J88+K88</f>
        <v>9160553.74</v>
      </c>
      <c r="G88" s="145"/>
      <c r="H88" s="145"/>
      <c r="I88" s="105">
        <f t="shared" si="5"/>
        <v>6151975.74</v>
      </c>
      <c r="J88" s="105">
        <f t="shared" si="5"/>
        <v>3008578</v>
      </c>
      <c r="K88" s="105">
        <f t="shared" si="5"/>
        <v>0</v>
      </c>
      <c r="L88" s="206"/>
      <c r="M88" s="206"/>
      <c r="N88" s="118"/>
      <c r="O88" s="118"/>
      <c r="P88" s="118">
        <v>21</v>
      </c>
    </row>
    <row r="89" spans="1:16" ht="27" customHeight="1">
      <c r="A89" s="205"/>
      <c r="B89" s="206"/>
      <c r="C89" s="206"/>
      <c r="D89" s="192"/>
      <c r="E89" s="137">
        <v>2024</v>
      </c>
      <c r="F89" s="105">
        <f>I89+J89+K89</f>
        <v>0</v>
      </c>
      <c r="G89" s="145"/>
      <c r="H89" s="145"/>
      <c r="I89" s="105">
        <f t="shared" si="5"/>
        <v>0</v>
      </c>
      <c r="J89" s="105">
        <f t="shared" si="5"/>
        <v>0</v>
      </c>
      <c r="K89" s="105">
        <f t="shared" si="5"/>
        <v>0</v>
      </c>
      <c r="L89" s="206"/>
      <c r="M89" s="206"/>
      <c r="N89" s="118"/>
      <c r="O89" s="118"/>
      <c r="P89" s="118">
        <v>22</v>
      </c>
    </row>
    <row r="90" spans="1:16" ht="40.5" customHeight="1">
      <c r="A90" s="189" t="s">
        <v>110</v>
      </c>
      <c r="B90" s="190" t="s">
        <v>234</v>
      </c>
      <c r="C90" s="164" t="s">
        <v>171</v>
      </c>
      <c r="D90" s="191" t="s">
        <v>187</v>
      </c>
      <c r="E90" s="136">
        <v>2021</v>
      </c>
      <c r="F90" s="193" t="s">
        <v>148</v>
      </c>
      <c r="G90" s="194"/>
      <c r="H90" s="194"/>
      <c r="I90" s="194"/>
      <c r="J90" s="194"/>
      <c r="K90" s="195"/>
      <c r="L90" s="164" t="s">
        <v>164</v>
      </c>
      <c r="M90" s="164" t="s">
        <v>136</v>
      </c>
      <c r="N90" s="148"/>
      <c r="O90" s="148"/>
      <c r="P90" s="148">
        <v>0</v>
      </c>
    </row>
    <row r="91" spans="1:16" ht="45" customHeight="1">
      <c r="A91" s="189"/>
      <c r="B91" s="190"/>
      <c r="C91" s="164"/>
      <c r="D91" s="192"/>
      <c r="E91" s="136">
        <v>2022</v>
      </c>
      <c r="F91" s="196"/>
      <c r="G91" s="197"/>
      <c r="H91" s="197"/>
      <c r="I91" s="197"/>
      <c r="J91" s="197"/>
      <c r="K91" s="198"/>
      <c r="L91" s="164"/>
      <c r="M91" s="164"/>
      <c r="N91" s="148"/>
      <c r="O91" s="148"/>
      <c r="P91" s="148">
        <v>3</v>
      </c>
    </row>
    <row r="92" spans="1:16" ht="52.5" customHeight="1">
      <c r="A92" s="189"/>
      <c r="B92" s="190"/>
      <c r="C92" s="164"/>
      <c r="D92" s="192"/>
      <c r="E92" s="136">
        <v>2023</v>
      </c>
      <c r="F92" s="196"/>
      <c r="G92" s="197"/>
      <c r="H92" s="197"/>
      <c r="I92" s="197"/>
      <c r="J92" s="197"/>
      <c r="K92" s="198"/>
      <c r="L92" s="164"/>
      <c r="M92" s="164"/>
      <c r="N92" s="148"/>
      <c r="O92" s="148"/>
      <c r="P92" s="148">
        <v>0</v>
      </c>
    </row>
    <row r="93" spans="1:16" ht="74.25" customHeight="1">
      <c r="A93" s="189"/>
      <c r="B93" s="190"/>
      <c r="C93" s="164"/>
      <c r="D93" s="192"/>
      <c r="E93" s="136">
        <v>2024</v>
      </c>
      <c r="F93" s="199"/>
      <c r="G93" s="200"/>
      <c r="H93" s="200"/>
      <c r="I93" s="200"/>
      <c r="J93" s="200"/>
      <c r="K93" s="201"/>
      <c r="L93" s="164"/>
      <c r="M93" s="164"/>
      <c r="N93" s="148"/>
      <c r="O93" s="148"/>
      <c r="P93" s="148">
        <v>0</v>
      </c>
    </row>
    <row r="94" spans="1:16" ht="29.25" customHeight="1">
      <c r="A94" s="189" t="s">
        <v>111</v>
      </c>
      <c r="B94" s="170" t="s">
        <v>152</v>
      </c>
      <c r="C94" s="164" t="s">
        <v>167</v>
      </c>
      <c r="D94" s="164" t="s">
        <v>187</v>
      </c>
      <c r="E94" s="136">
        <v>2021</v>
      </c>
      <c r="F94" s="107">
        <f>I94+J94+K94</f>
        <v>3124935.12</v>
      </c>
      <c r="G94" s="120"/>
      <c r="H94" s="120"/>
      <c r="I94" s="154">
        <f>1066245.7+2058689.42</f>
        <v>3124935.12</v>
      </c>
      <c r="J94" s="107">
        <v>0</v>
      </c>
      <c r="K94" s="107">
        <v>0</v>
      </c>
      <c r="L94" s="164" t="s">
        <v>232</v>
      </c>
      <c r="M94" s="191" t="s">
        <v>37</v>
      </c>
      <c r="N94" s="109"/>
      <c r="O94" s="109"/>
      <c r="P94" s="109">
        <v>100</v>
      </c>
    </row>
    <row r="95" spans="1:16" ht="29.25" customHeight="1">
      <c r="A95" s="169"/>
      <c r="B95" s="171"/>
      <c r="C95" s="165"/>
      <c r="D95" s="165"/>
      <c r="E95" s="136">
        <v>2022</v>
      </c>
      <c r="F95" s="107">
        <f>I95+J95+K95</f>
        <v>1066245.7</v>
      </c>
      <c r="G95" s="120"/>
      <c r="H95" s="120"/>
      <c r="I95" s="154">
        <v>1066245.7</v>
      </c>
      <c r="J95" s="107">
        <v>0</v>
      </c>
      <c r="K95" s="107">
        <v>0</v>
      </c>
      <c r="L95" s="165"/>
      <c r="M95" s="165"/>
      <c r="N95" s="109"/>
      <c r="O95" s="109"/>
      <c r="P95" s="109">
        <v>100</v>
      </c>
    </row>
    <row r="96" spans="1:16" ht="31.5" customHeight="1">
      <c r="A96" s="169"/>
      <c r="B96" s="171"/>
      <c r="C96" s="165"/>
      <c r="D96" s="165"/>
      <c r="E96" s="136">
        <v>2023</v>
      </c>
      <c r="F96" s="107">
        <f>I96+J96+K96</f>
        <v>1066245.7</v>
      </c>
      <c r="G96" s="120"/>
      <c r="H96" s="120"/>
      <c r="I96" s="154">
        <v>1066245.7</v>
      </c>
      <c r="J96" s="107">
        <v>0</v>
      </c>
      <c r="K96" s="107">
        <v>0</v>
      </c>
      <c r="L96" s="165"/>
      <c r="M96" s="165"/>
      <c r="N96" s="109"/>
      <c r="O96" s="109"/>
      <c r="P96" s="109">
        <v>100</v>
      </c>
    </row>
    <row r="97" spans="1:16" ht="31.5" customHeight="1">
      <c r="A97" s="169"/>
      <c r="B97" s="171"/>
      <c r="C97" s="165"/>
      <c r="D97" s="165"/>
      <c r="E97" s="136">
        <v>2024</v>
      </c>
      <c r="F97" s="154">
        <f>I97+J97+K97</f>
        <v>0</v>
      </c>
      <c r="G97" s="154"/>
      <c r="H97" s="154"/>
      <c r="I97" s="154">
        <v>0</v>
      </c>
      <c r="J97" s="154">
        <v>0</v>
      </c>
      <c r="K97" s="154">
        <v>0</v>
      </c>
      <c r="L97" s="165"/>
      <c r="M97" s="165"/>
      <c r="N97" s="109"/>
      <c r="O97" s="109"/>
      <c r="P97" s="109">
        <v>100</v>
      </c>
    </row>
    <row r="98" spans="1:16" ht="33" customHeight="1">
      <c r="A98" s="189" t="s">
        <v>235</v>
      </c>
      <c r="B98" s="190" t="s">
        <v>192</v>
      </c>
      <c r="C98" s="191" t="s">
        <v>168</v>
      </c>
      <c r="D98" s="191" t="s">
        <v>187</v>
      </c>
      <c r="E98" s="136">
        <v>2021</v>
      </c>
      <c r="F98" s="144">
        <f aca="true" t="shared" si="6" ref="F98:F130">I98+J98+K98</f>
        <v>3124935.12</v>
      </c>
      <c r="G98" s="155"/>
      <c r="H98" s="155"/>
      <c r="I98" s="107">
        <f>1066245.7+2058689.42</f>
        <v>3124935.12</v>
      </c>
      <c r="J98" s="107">
        <v>0</v>
      </c>
      <c r="K98" s="107">
        <v>0</v>
      </c>
      <c r="L98" s="191" t="s">
        <v>222</v>
      </c>
      <c r="M98" s="191" t="s">
        <v>40</v>
      </c>
      <c r="N98" s="109"/>
      <c r="O98" s="109"/>
      <c r="P98" s="109">
        <v>230</v>
      </c>
    </row>
    <row r="99" spans="1:16" ht="30.75" customHeight="1">
      <c r="A99" s="169"/>
      <c r="B99" s="171"/>
      <c r="C99" s="165"/>
      <c r="D99" s="165"/>
      <c r="E99" s="136">
        <v>2022</v>
      </c>
      <c r="F99" s="144">
        <f t="shared" si="6"/>
        <v>1066245.7</v>
      </c>
      <c r="G99" s="155"/>
      <c r="H99" s="155"/>
      <c r="I99" s="107">
        <v>1066245.7</v>
      </c>
      <c r="J99" s="107">
        <v>0</v>
      </c>
      <c r="K99" s="107">
        <v>0</v>
      </c>
      <c r="L99" s="181"/>
      <c r="M99" s="165"/>
      <c r="N99" s="109"/>
      <c r="O99" s="109"/>
      <c r="P99" s="109">
        <v>230</v>
      </c>
    </row>
    <row r="100" spans="1:16" ht="28.5" customHeight="1">
      <c r="A100" s="169"/>
      <c r="B100" s="171"/>
      <c r="C100" s="165"/>
      <c r="D100" s="165"/>
      <c r="E100" s="136">
        <v>2023</v>
      </c>
      <c r="F100" s="144">
        <f t="shared" si="6"/>
        <v>1066245.7</v>
      </c>
      <c r="G100" s="155"/>
      <c r="H100" s="155"/>
      <c r="I100" s="107">
        <v>1066245.7</v>
      </c>
      <c r="J100" s="107">
        <v>0</v>
      </c>
      <c r="K100" s="107">
        <v>0</v>
      </c>
      <c r="L100" s="181"/>
      <c r="M100" s="165"/>
      <c r="N100" s="109"/>
      <c r="O100" s="109"/>
      <c r="P100" s="109">
        <v>230</v>
      </c>
    </row>
    <row r="101" spans="1:16" ht="30" customHeight="1">
      <c r="A101" s="169"/>
      <c r="B101" s="171"/>
      <c r="C101" s="165"/>
      <c r="D101" s="165"/>
      <c r="E101" s="136">
        <v>2024</v>
      </c>
      <c r="F101" s="144">
        <f t="shared" si="6"/>
        <v>0</v>
      </c>
      <c r="G101" s="107"/>
      <c r="H101" s="107"/>
      <c r="I101" s="107">
        <v>0</v>
      </c>
      <c r="J101" s="107">
        <v>0</v>
      </c>
      <c r="K101" s="107">
        <v>0</v>
      </c>
      <c r="L101" s="181"/>
      <c r="M101" s="165"/>
      <c r="N101" s="109"/>
      <c r="O101" s="109"/>
      <c r="P101" s="148">
        <v>0</v>
      </c>
    </row>
    <row r="102" spans="1:17" ht="28.5" customHeight="1">
      <c r="A102" s="168" t="s">
        <v>142</v>
      </c>
      <c r="B102" s="170" t="s">
        <v>211</v>
      </c>
      <c r="C102" s="164" t="s">
        <v>169</v>
      </c>
      <c r="D102" s="164" t="s">
        <v>187</v>
      </c>
      <c r="E102" s="136">
        <v>2021</v>
      </c>
      <c r="F102" s="154">
        <f t="shared" si="6"/>
        <v>4607318</v>
      </c>
      <c r="G102" s="154"/>
      <c r="H102" s="154"/>
      <c r="I102" s="154">
        <v>1598740</v>
      </c>
      <c r="J102" s="154">
        <v>3008578</v>
      </c>
      <c r="K102" s="154">
        <v>0</v>
      </c>
      <c r="L102" s="164" t="s">
        <v>224</v>
      </c>
      <c r="M102" s="164" t="s">
        <v>40</v>
      </c>
      <c r="N102" s="148"/>
      <c r="O102" s="148"/>
      <c r="P102" s="148">
        <v>1745</v>
      </c>
      <c r="Q102" s="131"/>
    </row>
    <row r="103" spans="1:17" ht="26.25" customHeight="1">
      <c r="A103" s="168"/>
      <c r="B103" s="170"/>
      <c r="C103" s="164"/>
      <c r="D103" s="180"/>
      <c r="E103" s="136">
        <v>2022</v>
      </c>
      <c r="F103" s="154">
        <f t="shared" si="6"/>
        <v>4607316</v>
      </c>
      <c r="G103" s="154"/>
      <c r="H103" s="154"/>
      <c r="I103" s="154">
        <v>1598738</v>
      </c>
      <c r="J103" s="154">
        <v>3008578</v>
      </c>
      <c r="K103" s="154">
        <v>0</v>
      </c>
      <c r="L103" s="164"/>
      <c r="M103" s="164"/>
      <c r="N103" s="148"/>
      <c r="O103" s="148"/>
      <c r="P103" s="148">
        <v>1745</v>
      </c>
      <c r="Q103" s="133"/>
    </row>
    <row r="104" spans="1:17" ht="28.5" customHeight="1">
      <c r="A104" s="168"/>
      <c r="B104" s="170"/>
      <c r="C104" s="164"/>
      <c r="D104" s="180"/>
      <c r="E104" s="136">
        <v>2023</v>
      </c>
      <c r="F104" s="154">
        <f t="shared" si="6"/>
        <v>4607316</v>
      </c>
      <c r="G104" s="154"/>
      <c r="H104" s="154"/>
      <c r="I104" s="154">
        <v>1598738</v>
      </c>
      <c r="J104" s="154">
        <v>3008578</v>
      </c>
      <c r="K104" s="154">
        <v>0</v>
      </c>
      <c r="L104" s="164"/>
      <c r="M104" s="164"/>
      <c r="N104" s="148"/>
      <c r="O104" s="148"/>
      <c r="P104" s="148">
        <v>1745</v>
      </c>
      <c r="Q104" s="133"/>
    </row>
    <row r="105" spans="1:17" ht="27.75" customHeight="1">
      <c r="A105" s="168"/>
      <c r="B105" s="170"/>
      <c r="C105" s="164"/>
      <c r="D105" s="180"/>
      <c r="E105" s="136">
        <v>2024</v>
      </c>
      <c r="F105" s="154">
        <f t="shared" si="6"/>
        <v>0</v>
      </c>
      <c r="G105" s="154"/>
      <c r="H105" s="154"/>
      <c r="I105" s="154">
        <v>0</v>
      </c>
      <c r="J105" s="154">
        <v>0</v>
      </c>
      <c r="K105" s="154">
        <v>0</v>
      </c>
      <c r="L105" s="164"/>
      <c r="M105" s="164"/>
      <c r="N105" s="148"/>
      <c r="O105" s="148"/>
      <c r="P105" s="148">
        <v>0</v>
      </c>
      <c r="Q105" s="134"/>
    </row>
    <row r="106" spans="1:17" ht="28.5" customHeight="1">
      <c r="A106" s="168" t="s">
        <v>138</v>
      </c>
      <c r="B106" s="186" t="s">
        <v>243</v>
      </c>
      <c r="C106" s="164" t="s">
        <v>169</v>
      </c>
      <c r="D106" s="164" t="s">
        <v>187</v>
      </c>
      <c r="E106" s="136">
        <v>2021</v>
      </c>
      <c r="F106" s="154">
        <f t="shared" si="6"/>
        <v>307665.67</v>
      </c>
      <c r="G106" s="154"/>
      <c r="H106" s="154"/>
      <c r="I106" s="154">
        <v>307665.67</v>
      </c>
      <c r="J106" s="154">
        <v>0</v>
      </c>
      <c r="K106" s="154">
        <v>0</v>
      </c>
      <c r="L106" s="164" t="s">
        <v>244</v>
      </c>
      <c r="M106" s="164" t="s">
        <v>40</v>
      </c>
      <c r="N106" s="148"/>
      <c r="O106" s="148"/>
      <c r="P106" s="148">
        <v>180</v>
      </c>
      <c r="Q106" s="134"/>
    </row>
    <row r="107" spans="1:17" ht="29.25" customHeight="1">
      <c r="A107" s="168"/>
      <c r="B107" s="187"/>
      <c r="C107" s="164"/>
      <c r="D107" s="180"/>
      <c r="E107" s="136">
        <v>2022</v>
      </c>
      <c r="F107" s="154">
        <f t="shared" si="6"/>
        <v>0</v>
      </c>
      <c r="G107" s="154"/>
      <c r="H107" s="154"/>
      <c r="I107" s="154">
        <v>0</v>
      </c>
      <c r="J107" s="154">
        <v>0</v>
      </c>
      <c r="K107" s="154">
        <v>0</v>
      </c>
      <c r="L107" s="164"/>
      <c r="M107" s="164"/>
      <c r="N107" s="148"/>
      <c r="O107" s="148"/>
      <c r="P107" s="148">
        <v>180</v>
      </c>
      <c r="Q107" s="134"/>
    </row>
    <row r="108" spans="1:17" ht="28.5" customHeight="1">
      <c r="A108" s="168"/>
      <c r="B108" s="187"/>
      <c r="C108" s="164"/>
      <c r="D108" s="180"/>
      <c r="E108" s="136">
        <v>2023</v>
      </c>
      <c r="F108" s="154">
        <f t="shared" si="6"/>
        <v>0</v>
      </c>
      <c r="G108" s="154"/>
      <c r="H108" s="154"/>
      <c r="I108" s="154">
        <v>0</v>
      </c>
      <c r="J108" s="154">
        <v>0</v>
      </c>
      <c r="K108" s="154">
        <v>0</v>
      </c>
      <c r="L108" s="164"/>
      <c r="M108" s="164"/>
      <c r="N108" s="148"/>
      <c r="O108" s="148"/>
      <c r="P108" s="148">
        <v>180</v>
      </c>
      <c r="Q108" s="133"/>
    </row>
    <row r="109" spans="1:17" ht="29.25" customHeight="1">
      <c r="A109" s="168"/>
      <c r="B109" s="188"/>
      <c r="C109" s="164"/>
      <c r="D109" s="180"/>
      <c r="E109" s="136">
        <v>2024</v>
      </c>
      <c r="F109" s="154">
        <f t="shared" si="6"/>
        <v>0</v>
      </c>
      <c r="G109" s="154"/>
      <c r="H109" s="154"/>
      <c r="I109" s="154">
        <v>0</v>
      </c>
      <c r="J109" s="154">
        <v>0</v>
      </c>
      <c r="K109" s="154">
        <v>0</v>
      </c>
      <c r="L109" s="164"/>
      <c r="M109" s="164"/>
      <c r="N109" s="148"/>
      <c r="O109" s="148"/>
      <c r="P109" s="148">
        <v>0</v>
      </c>
      <c r="Q109" s="134"/>
    </row>
    <row r="110" spans="1:17" ht="30" customHeight="1">
      <c r="A110" s="168" t="s">
        <v>112</v>
      </c>
      <c r="B110" s="185" t="s">
        <v>196</v>
      </c>
      <c r="C110" s="164" t="s">
        <v>191</v>
      </c>
      <c r="D110" s="164" t="s">
        <v>187</v>
      </c>
      <c r="E110" s="136">
        <v>2021</v>
      </c>
      <c r="F110" s="154">
        <f t="shared" si="6"/>
        <v>2151545</v>
      </c>
      <c r="G110" s="154"/>
      <c r="H110" s="154"/>
      <c r="I110" s="154">
        <v>2151545</v>
      </c>
      <c r="J110" s="154">
        <v>0</v>
      </c>
      <c r="K110" s="154">
        <v>0</v>
      </c>
      <c r="L110" s="164" t="s">
        <v>223</v>
      </c>
      <c r="M110" s="164" t="s">
        <v>40</v>
      </c>
      <c r="N110" s="148"/>
      <c r="O110" s="148"/>
      <c r="P110" s="148">
        <v>158</v>
      </c>
      <c r="Q110" s="134"/>
    </row>
    <row r="111" spans="1:17" ht="28.5" customHeight="1">
      <c r="A111" s="168"/>
      <c r="B111" s="183"/>
      <c r="C111" s="165"/>
      <c r="D111" s="165"/>
      <c r="E111" s="136">
        <v>2022</v>
      </c>
      <c r="F111" s="154">
        <f t="shared" si="6"/>
        <v>2151545</v>
      </c>
      <c r="G111" s="154"/>
      <c r="H111" s="154"/>
      <c r="I111" s="154">
        <v>2151545</v>
      </c>
      <c r="J111" s="154">
        <v>0</v>
      </c>
      <c r="K111" s="154">
        <v>0</v>
      </c>
      <c r="L111" s="165"/>
      <c r="M111" s="165"/>
      <c r="N111" s="148"/>
      <c r="O111" s="148"/>
      <c r="P111" s="148">
        <v>158</v>
      </c>
      <c r="Q111" s="134"/>
    </row>
    <row r="112" spans="1:17" ht="24" customHeight="1">
      <c r="A112" s="168"/>
      <c r="B112" s="183"/>
      <c r="C112" s="165"/>
      <c r="D112" s="165"/>
      <c r="E112" s="136">
        <v>2023</v>
      </c>
      <c r="F112" s="154">
        <f t="shared" si="6"/>
        <v>2151545</v>
      </c>
      <c r="G112" s="154"/>
      <c r="H112" s="154"/>
      <c r="I112" s="154">
        <v>2151545</v>
      </c>
      <c r="J112" s="154">
        <v>0</v>
      </c>
      <c r="K112" s="154">
        <v>0</v>
      </c>
      <c r="L112" s="165"/>
      <c r="M112" s="165"/>
      <c r="N112" s="148"/>
      <c r="O112" s="148"/>
      <c r="P112" s="148">
        <v>158</v>
      </c>
      <c r="Q112" s="134"/>
    </row>
    <row r="113" spans="1:17" ht="25.5" customHeight="1">
      <c r="A113" s="168"/>
      <c r="B113" s="183"/>
      <c r="C113" s="165"/>
      <c r="D113" s="165"/>
      <c r="E113" s="136">
        <v>2024</v>
      </c>
      <c r="F113" s="154">
        <f t="shared" si="6"/>
        <v>0</v>
      </c>
      <c r="G113" s="154"/>
      <c r="H113" s="154"/>
      <c r="I113" s="154">
        <v>0</v>
      </c>
      <c r="J113" s="154">
        <v>0</v>
      </c>
      <c r="K113" s="154">
        <v>0</v>
      </c>
      <c r="L113" s="165"/>
      <c r="M113" s="165"/>
      <c r="N113" s="148"/>
      <c r="O113" s="148"/>
      <c r="P113" s="148">
        <v>0</v>
      </c>
      <c r="Q113" s="131"/>
    </row>
    <row r="114" spans="1:17" ht="27.75" customHeight="1">
      <c r="A114" s="168" t="s">
        <v>113</v>
      </c>
      <c r="B114" s="185" t="s">
        <v>114</v>
      </c>
      <c r="C114" s="179" t="s">
        <v>209</v>
      </c>
      <c r="D114" s="164" t="s">
        <v>187</v>
      </c>
      <c r="E114" s="136">
        <v>2021</v>
      </c>
      <c r="F114" s="154">
        <f t="shared" si="6"/>
        <v>88332.45</v>
      </c>
      <c r="G114" s="154"/>
      <c r="H114" s="154"/>
      <c r="I114" s="154">
        <v>88332.45</v>
      </c>
      <c r="J114" s="154">
        <v>0</v>
      </c>
      <c r="K114" s="154">
        <v>0</v>
      </c>
      <c r="L114" s="164" t="s">
        <v>223</v>
      </c>
      <c r="M114" s="164" t="s">
        <v>40</v>
      </c>
      <c r="N114" s="148"/>
      <c r="O114" s="148"/>
      <c r="P114" s="148">
        <v>100</v>
      </c>
      <c r="Q114" s="131"/>
    </row>
    <row r="115" spans="1:17" ht="27" customHeight="1">
      <c r="A115" s="168"/>
      <c r="B115" s="183"/>
      <c r="C115" s="181"/>
      <c r="D115" s="165"/>
      <c r="E115" s="136">
        <v>2022</v>
      </c>
      <c r="F115" s="154">
        <f t="shared" si="6"/>
        <v>88332.45</v>
      </c>
      <c r="G115" s="154"/>
      <c r="H115" s="154"/>
      <c r="I115" s="154">
        <v>88332.45</v>
      </c>
      <c r="J115" s="154">
        <v>0</v>
      </c>
      <c r="K115" s="154">
        <v>0</v>
      </c>
      <c r="L115" s="165"/>
      <c r="M115" s="165"/>
      <c r="N115" s="148"/>
      <c r="O115" s="148"/>
      <c r="P115" s="148">
        <v>110</v>
      </c>
      <c r="Q115" s="131"/>
    </row>
    <row r="116" spans="1:17" ht="24.75" customHeight="1">
      <c r="A116" s="168"/>
      <c r="B116" s="183"/>
      <c r="C116" s="181"/>
      <c r="D116" s="165"/>
      <c r="E116" s="136">
        <v>2023</v>
      </c>
      <c r="F116" s="154">
        <f t="shared" si="6"/>
        <v>88332.45</v>
      </c>
      <c r="G116" s="154"/>
      <c r="H116" s="154"/>
      <c r="I116" s="154">
        <v>88332.45</v>
      </c>
      <c r="J116" s="154">
        <v>0</v>
      </c>
      <c r="K116" s="154">
        <v>0</v>
      </c>
      <c r="L116" s="165"/>
      <c r="M116" s="165"/>
      <c r="N116" s="148"/>
      <c r="O116" s="148"/>
      <c r="P116" s="148">
        <v>110</v>
      </c>
      <c r="Q116" s="131"/>
    </row>
    <row r="117" spans="1:16" ht="25.5" customHeight="1">
      <c r="A117" s="168"/>
      <c r="B117" s="183"/>
      <c r="C117" s="181"/>
      <c r="D117" s="165"/>
      <c r="E117" s="136">
        <v>2024</v>
      </c>
      <c r="F117" s="154">
        <f t="shared" si="6"/>
        <v>0</v>
      </c>
      <c r="G117" s="154"/>
      <c r="H117" s="154"/>
      <c r="I117" s="154">
        <v>0</v>
      </c>
      <c r="J117" s="154">
        <v>0</v>
      </c>
      <c r="K117" s="154">
        <v>0</v>
      </c>
      <c r="L117" s="165"/>
      <c r="M117" s="165"/>
      <c r="N117" s="148"/>
      <c r="O117" s="148"/>
      <c r="P117" s="148">
        <v>0</v>
      </c>
    </row>
    <row r="118" spans="1:17" ht="31.5" customHeight="1">
      <c r="A118" s="168" t="s">
        <v>115</v>
      </c>
      <c r="B118" s="170" t="s">
        <v>182</v>
      </c>
      <c r="C118" s="164" t="s">
        <v>129</v>
      </c>
      <c r="D118" s="164" t="s">
        <v>187</v>
      </c>
      <c r="E118" s="136">
        <v>2021</v>
      </c>
      <c r="F118" s="154">
        <f t="shared" si="6"/>
        <v>598346.8</v>
      </c>
      <c r="G118" s="154"/>
      <c r="H118" s="154"/>
      <c r="I118" s="154">
        <f>471816.8+126530</f>
        <v>598346.8</v>
      </c>
      <c r="J118" s="154">
        <v>0</v>
      </c>
      <c r="K118" s="154">
        <v>0</v>
      </c>
      <c r="L118" s="164" t="s">
        <v>223</v>
      </c>
      <c r="M118" s="164" t="s">
        <v>40</v>
      </c>
      <c r="N118" s="148"/>
      <c r="O118" s="148"/>
      <c r="P118" s="148">
        <v>3500</v>
      </c>
      <c r="Q118" s="184"/>
    </row>
    <row r="119" spans="1:17" ht="29.25" customHeight="1">
      <c r="A119" s="168"/>
      <c r="B119" s="183"/>
      <c r="C119" s="181"/>
      <c r="D119" s="165"/>
      <c r="E119" s="136">
        <v>2022</v>
      </c>
      <c r="F119" s="154">
        <f t="shared" si="6"/>
        <v>471816.8</v>
      </c>
      <c r="G119" s="154"/>
      <c r="H119" s="154"/>
      <c r="I119" s="154">
        <v>471816.8</v>
      </c>
      <c r="J119" s="154">
        <v>0</v>
      </c>
      <c r="K119" s="154">
        <v>0</v>
      </c>
      <c r="L119" s="165"/>
      <c r="M119" s="165"/>
      <c r="N119" s="148"/>
      <c r="O119" s="148"/>
      <c r="P119" s="148">
        <v>3500</v>
      </c>
      <c r="Q119" s="184"/>
    </row>
    <row r="120" spans="1:17" ht="30.75" customHeight="1">
      <c r="A120" s="168"/>
      <c r="B120" s="183"/>
      <c r="C120" s="181"/>
      <c r="D120" s="165"/>
      <c r="E120" s="136">
        <v>2023</v>
      </c>
      <c r="F120" s="154">
        <f t="shared" si="6"/>
        <v>471816.8</v>
      </c>
      <c r="G120" s="154"/>
      <c r="H120" s="154"/>
      <c r="I120" s="154">
        <v>471816.8</v>
      </c>
      <c r="J120" s="154">
        <v>0</v>
      </c>
      <c r="K120" s="154">
        <v>0</v>
      </c>
      <c r="L120" s="165"/>
      <c r="M120" s="165"/>
      <c r="N120" s="148"/>
      <c r="O120" s="148"/>
      <c r="P120" s="148">
        <v>3500</v>
      </c>
      <c r="Q120" s="184"/>
    </row>
    <row r="121" spans="1:17" ht="31.5" customHeight="1">
      <c r="A121" s="168"/>
      <c r="B121" s="183"/>
      <c r="C121" s="181"/>
      <c r="D121" s="165"/>
      <c r="E121" s="136">
        <v>2024</v>
      </c>
      <c r="F121" s="154">
        <f t="shared" si="6"/>
        <v>0</v>
      </c>
      <c r="G121" s="123"/>
      <c r="H121" s="123"/>
      <c r="I121" s="154">
        <v>0</v>
      </c>
      <c r="J121" s="154">
        <v>0</v>
      </c>
      <c r="K121" s="154">
        <v>0</v>
      </c>
      <c r="L121" s="165"/>
      <c r="M121" s="165"/>
      <c r="N121" s="148"/>
      <c r="O121" s="148"/>
      <c r="P121" s="148">
        <v>0</v>
      </c>
      <c r="Q121" s="184"/>
    </row>
    <row r="122" spans="1:16" ht="30.75" customHeight="1">
      <c r="A122" s="168" t="s">
        <v>183</v>
      </c>
      <c r="B122" s="170" t="s">
        <v>108</v>
      </c>
      <c r="C122" s="164" t="s">
        <v>210</v>
      </c>
      <c r="D122" s="164" t="s">
        <v>187</v>
      </c>
      <c r="E122" s="136">
        <v>2021</v>
      </c>
      <c r="F122" s="154">
        <f t="shared" si="6"/>
        <v>537303.9</v>
      </c>
      <c r="G122" s="123"/>
      <c r="H122" s="123"/>
      <c r="I122" s="154">
        <v>537303.9</v>
      </c>
      <c r="J122" s="154">
        <v>0</v>
      </c>
      <c r="K122" s="154">
        <v>0</v>
      </c>
      <c r="L122" s="164" t="s">
        <v>226</v>
      </c>
      <c r="M122" s="164" t="s">
        <v>37</v>
      </c>
      <c r="N122" s="148"/>
      <c r="O122" s="148"/>
      <c r="P122" s="148">
        <v>12</v>
      </c>
    </row>
    <row r="123" spans="1:16" ht="33" customHeight="1">
      <c r="A123" s="168"/>
      <c r="B123" s="183"/>
      <c r="C123" s="181"/>
      <c r="D123" s="165"/>
      <c r="E123" s="136">
        <v>2022</v>
      </c>
      <c r="F123" s="154">
        <f t="shared" si="6"/>
        <v>537303.9</v>
      </c>
      <c r="G123" s="123"/>
      <c r="H123" s="123"/>
      <c r="I123" s="154">
        <v>537303.9</v>
      </c>
      <c r="J123" s="154">
        <v>0</v>
      </c>
      <c r="K123" s="154">
        <v>0</v>
      </c>
      <c r="L123" s="165"/>
      <c r="M123" s="165"/>
      <c r="N123" s="148"/>
      <c r="O123" s="148"/>
      <c r="P123" s="148">
        <v>15</v>
      </c>
    </row>
    <row r="124" spans="1:16" ht="30.75" customHeight="1">
      <c r="A124" s="168"/>
      <c r="B124" s="183"/>
      <c r="C124" s="181"/>
      <c r="D124" s="165"/>
      <c r="E124" s="136">
        <v>2023</v>
      </c>
      <c r="F124" s="154">
        <f t="shared" si="6"/>
        <v>537303.9</v>
      </c>
      <c r="G124" s="123"/>
      <c r="H124" s="123"/>
      <c r="I124" s="154">
        <v>537303.9</v>
      </c>
      <c r="J124" s="154">
        <v>0</v>
      </c>
      <c r="K124" s="154">
        <v>0</v>
      </c>
      <c r="L124" s="165"/>
      <c r="M124" s="165"/>
      <c r="N124" s="148"/>
      <c r="O124" s="148"/>
      <c r="P124" s="148">
        <v>20</v>
      </c>
    </row>
    <row r="125" spans="1:16" ht="30" customHeight="1">
      <c r="A125" s="168"/>
      <c r="B125" s="183"/>
      <c r="C125" s="181"/>
      <c r="D125" s="165"/>
      <c r="E125" s="136">
        <v>2024</v>
      </c>
      <c r="F125" s="154">
        <f t="shared" si="6"/>
        <v>0</v>
      </c>
      <c r="G125" s="123"/>
      <c r="H125" s="123"/>
      <c r="I125" s="154">
        <v>0</v>
      </c>
      <c r="J125" s="154">
        <v>0</v>
      </c>
      <c r="K125" s="154">
        <v>0</v>
      </c>
      <c r="L125" s="165"/>
      <c r="M125" s="165"/>
      <c r="N125" s="148"/>
      <c r="O125" s="148"/>
      <c r="P125" s="148">
        <v>0</v>
      </c>
    </row>
    <row r="126" spans="1:16" ht="30" customHeight="1">
      <c r="A126" s="168" t="s">
        <v>242</v>
      </c>
      <c r="B126" s="170" t="s">
        <v>128</v>
      </c>
      <c r="C126" s="164" t="s">
        <v>170</v>
      </c>
      <c r="D126" s="164" t="s">
        <v>187</v>
      </c>
      <c r="E126" s="136">
        <v>2021</v>
      </c>
      <c r="F126" s="154">
        <f t="shared" si="6"/>
        <v>237993.89</v>
      </c>
      <c r="G126" s="123"/>
      <c r="H126" s="123"/>
      <c r="I126" s="154">
        <v>237993.89</v>
      </c>
      <c r="J126" s="154">
        <v>0</v>
      </c>
      <c r="K126" s="154">
        <v>0</v>
      </c>
      <c r="L126" s="164" t="s">
        <v>225</v>
      </c>
      <c r="M126" s="164" t="s">
        <v>40</v>
      </c>
      <c r="N126" s="148"/>
      <c r="O126" s="148"/>
      <c r="P126" s="148">
        <v>35</v>
      </c>
    </row>
    <row r="127" spans="1:16" ht="30.75" customHeight="1">
      <c r="A127" s="168"/>
      <c r="B127" s="183"/>
      <c r="C127" s="181"/>
      <c r="D127" s="165"/>
      <c r="E127" s="136">
        <v>2022</v>
      </c>
      <c r="F127" s="154">
        <f t="shared" si="6"/>
        <v>237993.89</v>
      </c>
      <c r="G127" s="123"/>
      <c r="H127" s="123"/>
      <c r="I127" s="154">
        <v>237993.89</v>
      </c>
      <c r="J127" s="154">
        <v>0</v>
      </c>
      <c r="K127" s="154">
        <v>0</v>
      </c>
      <c r="L127" s="165"/>
      <c r="M127" s="165"/>
      <c r="N127" s="148"/>
      <c r="O127" s="148"/>
      <c r="P127" s="148">
        <v>40</v>
      </c>
    </row>
    <row r="128" spans="1:16" ht="30.75" customHeight="1">
      <c r="A128" s="168"/>
      <c r="B128" s="183"/>
      <c r="C128" s="181"/>
      <c r="D128" s="165"/>
      <c r="E128" s="136">
        <v>2023</v>
      </c>
      <c r="F128" s="154">
        <f t="shared" si="6"/>
        <v>237993.89</v>
      </c>
      <c r="G128" s="123"/>
      <c r="H128" s="123"/>
      <c r="I128" s="154">
        <v>237993.89</v>
      </c>
      <c r="J128" s="154">
        <v>0</v>
      </c>
      <c r="K128" s="154">
        <v>0</v>
      </c>
      <c r="L128" s="165"/>
      <c r="M128" s="165"/>
      <c r="N128" s="148"/>
      <c r="O128" s="148"/>
      <c r="P128" s="148">
        <v>45</v>
      </c>
    </row>
    <row r="129" spans="1:16" ht="30" customHeight="1">
      <c r="A129" s="168"/>
      <c r="B129" s="183"/>
      <c r="C129" s="181"/>
      <c r="D129" s="165"/>
      <c r="E129" s="136">
        <v>2024</v>
      </c>
      <c r="F129" s="154">
        <f t="shared" si="6"/>
        <v>0</v>
      </c>
      <c r="G129" s="123"/>
      <c r="H129" s="123"/>
      <c r="I129" s="154">
        <v>0</v>
      </c>
      <c r="J129" s="154">
        <v>0</v>
      </c>
      <c r="K129" s="154">
        <v>0</v>
      </c>
      <c r="L129" s="165"/>
      <c r="M129" s="165"/>
      <c r="N129" s="148"/>
      <c r="O129" s="148"/>
      <c r="P129" s="148">
        <v>0</v>
      </c>
    </row>
    <row r="130" spans="1:16" ht="66" customHeight="1" hidden="1">
      <c r="A130" s="149" t="s">
        <v>115</v>
      </c>
      <c r="B130" s="150" t="s">
        <v>184</v>
      </c>
      <c r="C130" s="148" t="s">
        <v>171</v>
      </c>
      <c r="D130" s="148" t="s">
        <v>187</v>
      </c>
      <c r="E130" s="154" t="s">
        <v>6</v>
      </c>
      <c r="F130" s="146">
        <f t="shared" si="6"/>
        <v>0</v>
      </c>
      <c r="G130" s="143"/>
      <c r="H130" s="143"/>
      <c r="I130" s="146">
        <v>0</v>
      </c>
      <c r="J130" s="146">
        <v>0</v>
      </c>
      <c r="K130" s="146">
        <v>0</v>
      </c>
      <c r="L130" s="148" t="s">
        <v>185</v>
      </c>
      <c r="M130" s="148" t="s">
        <v>40</v>
      </c>
      <c r="N130" s="148"/>
      <c r="O130" s="148"/>
      <c r="P130" s="148">
        <v>380</v>
      </c>
    </row>
    <row r="131" spans="1:16" ht="18" customHeight="1">
      <c r="A131" s="176" t="s">
        <v>151</v>
      </c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</row>
    <row r="132" spans="1:16" ht="22.5" customHeight="1">
      <c r="A132" s="176" t="s">
        <v>29</v>
      </c>
      <c r="B132" s="177" t="s">
        <v>238</v>
      </c>
      <c r="C132" s="177" t="s">
        <v>171</v>
      </c>
      <c r="D132" s="177" t="s">
        <v>187</v>
      </c>
      <c r="E132" s="137">
        <v>2021</v>
      </c>
      <c r="F132" s="126">
        <f>I132+J132+K132</f>
        <v>600695.25</v>
      </c>
      <c r="G132" s="126"/>
      <c r="H132" s="126"/>
      <c r="I132" s="126">
        <f>I136+I140</f>
        <v>600695.25</v>
      </c>
      <c r="J132" s="126">
        <f>J136+J140</f>
        <v>0</v>
      </c>
      <c r="K132" s="126">
        <f>K136+K140</f>
        <v>0</v>
      </c>
      <c r="L132" s="177" t="s">
        <v>123</v>
      </c>
      <c r="M132" s="177" t="s">
        <v>117</v>
      </c>
      <c r="N132" s="151"/>
      <c r="O132" s="151"/>
      <c r="P132" s="151" t="s">
        <v>27</v>
      </c>
    </row>
    <row r="133" spans="1:16" ht="24" customHeight="1">
      <c r="A133" s="169"/>
      <c r="B133" s="181"/>
      <c r="C133" s="181"/>
      <c r="D133" s="181"/>
      <c r="E133" s="137">
        <v>2022</v>
      </c>
      <c r="F133" s="126">
        <f>I133+J133+K133</f>
        <v>600695.25</v>
      </c>
      <c r="G133" s="126"/>
      <c r="H133" s="126"/>
      <c r="I133" s="126">
        <f aca="true" t="shared" si="7" ref="I133:K135">I137+I141</f>
        <v>600695.25</v>
      </c>
      <c r="J133" s="126">
        <f t="shared" si="7"/>
        <v>0</v>
      </c>
      <c r="K133" s="126">
        <f t="shared" si="7"/>
        <v>0</v>
      </c>
      <c r="L133" s="182"/>
      <c r="M133" s="182"/>
      <c r="N133" s="151"/>
      <c r="O133" s="151"/>
      <c r="P133" s="151" t="s">
        <v>66</v>
      </c>
    </row>
    <row r="134" spans="1:16" ht="22.5" customHeight="1">
      <c r="A134" s="169"/>
      <c r="B134" s="181"/>
      <c r="C134" s="181"/>
      <c r="D134" s="181"/>
      <c r="E134" s="137">
        <v>2023</v>
      </c>
      <c r="F134" s="126">
        <f>I134+J134+K134</f>
        <v>600695.25</v>
      </c>
      <c r="G134" s="126"/>
      <c r="H134" s="126"/>
      <c r="I134" s="126">
        <f t="shared" si="7"/>
        <v>600695.25</v>
      </c>
      <c r="J134" s="126">
        <f t="shared" si="7"/>
        <v>0</v>
      </c>
      <c r="K134" s="126">
        <f t="shared" si="7"/>
        <v>0</v>
      </c>
      <c r="L134" s="182"/>
      <c r="M134" s="182"/>
      <c r="N134" s="151"/>
      <c r="O134" s="151"/>
      <c r="P134" s="151" t="s">
        <v>159</v>
      </c>
    </row>
    <row r="135" spans="1:16" s="99" customFormat="1" ht="21" customHeight="1">
      <c r="A135" s="169"/>
      <c r="B135" s="181"/>
      <c r="C135" s="181"/>
      <c r="D135" s="181"/>
      <c r="E135" s="137">
        <v>2024</v>
      </c>
      <c r="F135" s="126">
        <f>I135+J135+K135</f>
        <v>0</v>
      </c>
      <c r="G135" s="127"/>
      <c r="H135" s="127"/>
      <c r="I135" s="126">
        <f t="shared" si="7"/>
        <v>0</v>
      </c>
      <c r="J135" s="126">
        <f t="shared" si="7"/>
        <v>0</v>
      </c>
      <c r="K135" s="126">
        <f t="shared" si="7"/>
        <v>0</v>
      </c>
      <c r="L135" s="182"/>
      <c r="M135" s="182"/>
      <c r="N135" s="128"/>
      <c r="O135" s="128"/>
      <c r="P135" s="152">
        <v>0</v>
      </c>
    </row>
    <row r="136" spans="1:17" ht="31.5" customHeight="1">
      <c r="A136" s="168" t="s">
        <v>153</v>
      </c>
      <c r="B136" s="170" t="s">
        <v>109</v>
      </c>
      <c r="C136" s="164" t="s">
        <v>198</v>
      </c>
      <c r="D136" s="164" t="s">
        <v>187</v>
      </c>
      <c r="E136" s="136">
        <v>2021</v>
      </c>
      <c r="F136" s="154">
        <f>I136+J136+K136</f>
        <v>507250.52</v>
      </c>
      <c r="G136" s="154"/>
      <c r="H136" s="154"/>
      <c r="I136" s="154">
        <v>507250.52</v>
      </c>
      <c r="J136" s="154">
        <v>0</v>
      </c>
      <c r="K136" s="154">
        <v>0</v>
      </c>
      <c r="L136" s="164" t="s">
        <v>228</v>
      </c>
      <c r="M136" s="164" t="s">
        <v>37</v>
      </c>
      <c r="N136" s="152"/>
      <c r="O136" s="152"/>
      <c r="P136" s="148">
        <v>15</v>
      </c>
      <c r="Q136" s="125"/>
    </row>
    <row r="137" spans="1:17" ht="28.5" customHeight="1">
      <c r="A137" s="168"/>
      <c r="B137" s="170"/>
      <c r="C137" s="164"/>
      <c r="D137" s="180"/>
      <c r="E137" s="136">
        <v>2022</v>
      </c>
      <c r="F137" s="154">
        <f aca="true" t="shared" si="8" ref="F137:F142">I137+J137+K137</f>
        <v>507250.52</v>
      </c>
      <c r="G137" s="154">
        <v>10182900</v>
      </c>
      <c r="H137" s="154">
        <v>11490700</v>
      </c>
      <c r="I137" s="154">
        <v>507250.52</v>
      </c>
      <c r="J137" s="154">
        <v>0</v>
      </c>
      <c r="K137" s="154">
        <v>0</v>
      </c>
      <c r="L137" s="164"/>
      <c r="M137" s="164"/>
      <c r="N137" s="179">
        <v>100</v>
      </c>
      <c r="O137" s="179">
        <v>100</v>
      </c>
      <c r="P137" s="148">
        <v>20</v>
      </c>
      <c r="Q137" s="125"/>
    </row>
    <row r="138" spans="1:17" ht="29.25" customHeight="1">
      <c r="A138" s="168"/>
      <c r="B138" s="170"/>
      <c r="C138" s="164"/>
      <c r="D138" s="180"/>
      <c r="E138" s="136">
        <v>2023</v>
      </c>
      <c r="F138" s="154">
        <f t="shared" si="8"/>
        <v>507250.52</v>
      </c>
      <c r="G138" s="154"/>
      <c r="H138" s="154"/>
      <c r="I138" s="154">
        <v>507250.52</v>
      </c>
      <c r="J138" s="154">
        <v>0</v>
      </c>
      <c r="K138" s="154">
        <v>0</v>
      </c>
      <c r="L138" s="164"/>
      <c r="M138" s="164"/>
      <c r="N138" s="179"/>
      <c r="O138" s="179"/>
      <c r="P138" s="148">
        <v>25</v>
      </c>
      <c r="Q138" s="125"/>
    </row>
    <row r="139" spans="1:17" ht="28.5" customHeight="1">
      <c r="A139" s="168"/>
      <c r="B139" s="170"/>
      <c r="C139" s="164"/>
      <c r="D139" s="180"/>
      <c r="E139" s="136">
        <v>2024</v>
      </c>
      <c r="F139" s="154">
        <f t="shared" si="8"/>
        <v>0</v>
      </c>
      <c r="G139" s="154">
        <v>2312753</v>
      </c>
      <c r="H139" s="154">
        <v>2497880</v>
      </c>
      <c r="I139" s="154">
        <v>0</v>
      </c>
      <c r="J139" s="154">
        <v>0</v>
      </c>
      <c r="K139" s="154">
        <v>0</v>
      </c>
      <c r="L139" s="164"/>
      <c r="M139" s="164"/>
      <c r="N139" s="179"/>
      <c r="O139" s="179"/>
      <c r="P139" s="148">
        <v>0</v>
      </c>
      <c r="Q139" s="125"/>
    </row>
    <row r="140" spans="1:17" ht="26.25" customHeight="1">
      <c r="A140" s="168" t="s">
        <v>154</v>
      </c>
      <c r="B140" s="170" t="s">
        <v>121</v>
      </c>
      <c r="C140" s="164" t="s">
        <v>129</v>
      </c>
      <c r="D140" s="164" t="s">
        <v>187</v>
      </c>
      <c r="E140" s="136">
        <v>2021</v>
      </c>
      <c r="F140" s="154">
        <f t="shared" si="8"/>
        <v>93444.73</v>
      </c>
      <c r="G140" s="154"/>
      <c r="H140" s="154"/>
      <c r="I140" s="154">
        <v>93444.73</v>
      </c>
      <c r="J140" s="154">
        <v>0</v>
      </c>
      <c r="K140" s="154">
        <v>0</v>
      </c>
      <c r="L140" s="164" t="s">
        <v>227</v>
      </c>
      <c r="M140" s="164" t="s">
        <v>40</v>
      </c>
      <c r="N140" s="153"/>
      <c r="O140" s="153"/>
      <c r="P140" s="148">
        <v>330</v>
      </c>
      <c r="Q140" s="125"/>
    </row>
    <row r="141" spans="1:17" ht="25.5" customHeight="1">
      <c r="A141" s="169"/>
      <c r="B141" s="171"/>
      <c r="C141" s="165"/>
      <c r="D141" s="165"/>
      <c r="E141" s="136">
        <v>2022</v>
      </c>
      <c r="F141" s="154">
        <f t="shared" si="8"/>
        <v>93444.73</v>
      </c>
      <c r="G141" s="154"/>
      <c r="H141" s="154"/>
      <c r="I141" s="154">
        <v>93444.73</v>
      </c>
      <c r="J141" s="154">
        <v>0</v>
      </c>
      <c r="K141" s="154">
        <v>0</v>
      </c>
      <c r="L141" s="165"/>
      <c r="M141" s="165"/>
      <c r="N141" s="153"/>
      <c r="O141" s="153"/>
      <c r="P141" s="148">
        <v>330</v>
      </c>
      <c r="Q141" s="125"/>
    </row>
    <row r="142" spans="1:17" ht="27.75" customHeight="1">
      <c r="A142" s="169"/>
      <c r="B142" s="171"/>
      <c r="C142" s="165"/>
      <c r="D142" s="165"/>
      <c r="E142" s="136">
        <v>2023</v>
      </c>
      <c r="F142" s="154">
        <f t="shared" si="8"/>
        <v>93444.73</v>
      </c>
      <c r="G142" s="154"/>
      <c r="H142" s="154"/>
      <c r="I142" s="154">
        <v>93444.73</v>
      </c>
      <c r="J142" s="154">
        <v>0</v>
      </c>
      <c r="K142" s="154">
        <v>0</v>
      </c>
      <c r="L142" s="165"/>
      <c r="M142" s="165"/>
      <c r="N142" s="153"/>
      <c r="O142" s="153"/>
      <c r="P142" s="148">
        <v>330</v>
      </c>
      <c r="Q142" s="125"/>
    </row>
    <row r="143" spans="1:16" ht="21.75" customHeight="1">
      <c r="A143" s="169"/>
      <c r="B143" s="171"/>
      <c r="C143" s="165"/>
      <c r="D143" s="165"/>
      <c r="E143" s="136">
        <v>2024</v>
      </c>
      <c r="F143" s="154">
        <f>I143+J143+K143</f>
        <v>0</v>
      </c>
      <c r="G143" s="154"/>
      <c r="H143" s="154"/>
      <c r="I143" s="154">
        <v>0</v>
      </c>
      <c r="J143" s="154">
        <v>0</v>
      </c>
      <c r="K143" s="154">
        <v>0</v>
      </c>
      <c r="L143" s="165"/>
      <c r="M143" s="165"/>
      <c r="N143" s="153"/>
      <c r="O143" s="153"/>
      <c r="P143" s="148">
        <v>0</v>
      </c>
    </row>
    <row r="144" spans="1:16" ht="24" customHeight="1">
      <c r="A144" s="168" t="s">
        <v>163</v>
      </c>
      <c r="B144" s="170" t="s">
        <v>181</v>
      </c>
      <c r="C144" s="164" t="s">
        <v>125</v>
      </c>
      <c r="D144" s="164" t="s">
        <v>187</v>
      </c>
      <c r="E144" s="136">
        <v>2021</v>
      </c>
      <c r="F144" s="178" t="s">
        <v>148</v>
      </c>
      <c r="G144" s="165"/>
      <c r="H144" s="165"/>
      <c r="I144" s="165"/>
      <c r="J144" s="165"/>
      <c r="K144" s="165"/>
      <c r="L144" s="164" t="s">
        <v>230</v>
      </c>
      <c r="M144" s="164" t="s">
        <v>37</v>
      </c>
      <c r="N144" s="129"/>
      <c r="O144" s="129"/>
      <c r="P144" s="148">
        <v>12</v>
      </c>
    </row>
    <row r="145" spans="1:16" ht="21" customHeight="1">
      <c r="A145" s="169"/>
      <c r="B145" s="171"/>
      <c r="C145" s="165"/>
      <c r="D145" s="165"/>
      <c r="E145" s="136">
        <v>2022</v>
      </c>
      <c r="F145" s="165"/>
      <c r="G145" s="165"/>
      <c r="H145" s="165"/>
      <c r="I145" s="165"/>
      <c r="J145" s="165"/>
      <c r="K145" s="165"/>
      <c r="L145" s="165"/>
      <c r="M145" s="165"/>
      <c r="N145" s="129"/>
      <c r="O145" s="129"/>
      <c r="P145" s="148">
        <v>16</v>
      </c>
    </row>
    <row r="146" spans="1:16" ht="20.25" customHeight="1">
      <c r="A146" s="169"/>
      <c r="B146" s="171"/>
      <c r="C146" s="165"/>
      <c r="D146" s="165"/>
      <c r="E146" s="136">
        <v>2023</v>
      </c>
      <c r="F146" s="165"/>
      <c r="G146" s="165"/>
      <c r="H146" s="165"/>
      <c r="I146" s="165"/>
      <c r="J146" s="165"/>
      <c r="K146" s="165"/>
      <c r="L146" s="165"/>
      <c r="M146" s="165"/>
      <c r="N146" s="129"/>
      <c r="O146" s="129"/>
      <c r="P146" s="148">
        <v>20</v>
      </c>
    </row>
    <row r="147" spans="1:16" ht="21.75" customHeight="1">
      <c r="A147" s="169"/>
      <c r="B147" s="171"/>
      <c r="C147" s="165"/>
      <c r="D147" s="165"/>
      <c r="E147" s="136">
        <v>2024</v>
      </c>
      <c r="F147" s="165"/>
      <c r="G147" s="165"/>
      <c r="H147" s="165"/>
      <c r="I147" s="165"/>
      <c r="J147" s="165"/>
      <c r="K147" s="165"/>
      <c r="L147" s="165"/>
      <c r="M147" s="165"/>
      <c r="N147" s="148"/>
      <c r="O147" s="148"/>
      <c r="P147" s="148">
        <v>20</v>
      </c>
    </row>
    <row r="148" spans="1:16" ht="27" customHeight="1">
      <c r="A148" s="168" t="s">
        <v>195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</row>
    <row r="149" spans="1:16" ht="22.5" customHeight="1">
      <c r="A149" s="176" t="s">
        <v>155</v>
      </c>
      <c r="B149" s="177" t="s">
        <v>237</v>
      </c>
      <c r="C149" s="177" t="s">
        <v>171</v>
      </c>
      <c r="D149" s="164" t="s">
        <v>187</v>
      </c>
      <c r="E149" s="137">
        <v>2021</v>
      </c>
      <c r="F149" s="126">
        <f aca="true" t="shared" si="9" ref="F149:F159">I149+J149+K149</f>
        <v>200075.45</v>
      </c>
      <c r="G149" s="126"/>
      <c r="H149" s="126"/>
      <c r="I149" s="126">
        <f>I153</f>
        <v>200075.45</v>
      </c>
      <c r="J149" s="126">
        <f>J153</f>
        <v>0</v>
      </c>
      <c r="K149" s="126">
        <f>K153</f>
        <v>0</v>
      </c>
      <c r="L149" s="177" t="s">
        <v>124</v>
      </c>
      <c r="M149" s="164" t="s">
        <v>136</v>
      </c>
      <c r="N149" s="124"/>
      <c r="O149" s="124"/>
      <c r="P149" s="148">
        <v>380</v>
      </c>
    </row>
    <row r="150" spans="1:16" ht="23.25" customHeight="1">
      <c r="A150" s="169"/>
      <c r="B150" s="165"/>
      <c r="C150" s="165"/>
      <c r="D150" s="165"/>
      <c r="E150" s="137">
        <v>2022</v>
      </c>
      <c r="F150" s="126">
        <f t="shared" si="9"/>
        <v>200075.45</v>
      </c>
      <c r="G150" s="126"/>
      <c r="H150" s="126"/>
      <c r="I150" s="126">
        <f aca="true" t="shared" si="10" ref="I150:K152">I154</f>
        <v>200075.45</v>
      </c>
      <c r="J150" s="126">
        <f t="shared" si="10"/>
        <v>0</v>
      </c>
      <c r="K150" s="126">
        <f t="shared" si="10"/>
        <v>0</v>
      </c>
      <c r="L150" s="165"/>
      <c r="M150" s="165"/>
      <c r="N150" s="124"/>
      <c r="O150" s="124"/>
      <c r="P150" s="148">
        <v>410</v>
      </c>
    </row>
    <row r="151" spans="1:16" ht="19.5" customHeight="1">
      <c r="A151" s="169"/>
      <c r="B151" s="165"/>
      <c r="C151" s="165"/>
      <c r="D151" s="165"/>
      <c r="E151" s="137">
        <v>2023</v>
      </c>
      <c r="F151" s="126">
        <f t="shared" si="9"/>
        <v>200075.45</v>
      </c>
      <c r="G151" s="126"/>
      <c r="H151" s="126"/>
      <c r="I151" s="126">
        <f t="shared" si="10"/>
        <v>200075.45</v>
      </c>
      <c r="J151" s="126">
        <f t="shared" si="10"/>
        <v>0</v>
      </c>
      <c r="K151" s="126">
        <f t="shared" si="10"/>
        <v>0</v>
      </c>
      <c r="L151" s="165"/>
      <c r="M151" s="165"/>
      <c r="N151" s="124"/>
      <c r="O151" s="124"/>
      <c r="P151" s="148">
        <v>410</v>
      </c>
    </row>
    <row r="152" spans="1:16" ht="21.75" customHeight="1">
      <c r="A152" s="169"/>
      <c r="B152" s="165"/>
      <c r="C152" s="165"/>
      <c r="D152" s="165"/>
      <c r="E152" s="137">
        <v>2024</v>
      </c>
      <c r="F152" s="126">
        <f t="shared" si="9"/>
        <v>0</v>
      </c>
      <c r="G152" s="126"/>
      <c r="H152" s="126"/>
      <c r="I152" s="126">
        <f t="shared" si="10"/>
        <v>0</v>
      </c>
      <c r="J152" s="126">
        <f t="shared" si="10"/>
        <v>0</v>
      </c>
      <c r="K152" s="126">
        <f t="shared" si="10"/>
        <v>0</v>
      </c>
      <c r="L152" s="165"/>
      <c r="M152" s="165"/>
      <c r="N152" s="124"/>
      <c r="O152" s="124"/>
      <c r="P152" s="148">
        <v>0</v>
      </c>
    </row>
    <row r="153" spans="1:16" ht="38.25" customHeight="1">
      <c r="A153" s="168" t="s">
        <v>156</v>
      </c>
      <c r="B153" s="170" t="s">
        <v>139</v>
      </c>
      <c r="C153" s="164" t="s">
        <v>125</v>
      </c>
      <c r="D153" s="164" t="s">
        <v>187</v>
      </c>
      <c r="E153" s="136">
        <v>2021</v>
      </c>
      <c r="F153" s="154">
        <f t="shared" si="9"/>
        <v>200075.45</v>
      </c>
      <c r="G153" s="154"/>
      <c r="H153" s="154"/>
      <c r="I153" s="154">
        <v>200075.45</v>
      </c>
      <c r="J153" s="154">
        <v>0</v>
      </c>
      <c r="K153" s="154">
        <v>0</v>
      </c>
      <c r="L153" s="164" t="s">
        <v>229</v>
      </c>
      <c r="M153" s="164" t="s">
        <v>37</v>
      </c>
      <c r="N153" s="124"/>
      <c r="O153" s="124"/>
      <c r="P153" s="148">
        <v>100</v>
      </c>
    </row>
    <row r="154" spans="1:16" ht="34.5" customHeight="1">
      <c r="A154" s="169"/>
      <c r="B154" s="173"/>
      <c r="C154" s="165"/>
      <c r="D154" s="165"/>
      <c r="E154" s="136">
        <v>2022</v>
      </c>
      <c r="F154" s="154">
        <f t="shared" si="9"/>
        <v>200075.45</v>
      </c>
      <c r="G154" s="154"/>
      <c r="H154" s="154"/>
      <c r="I154" s="154">
        <v>200075.45</v>
      </c>
      <c r="J154" s="154">
        <v>0</v>
      </c>
      <c r="K154" s="154">
        <v>0</v>
      </c>
      <c r="L154" s="165"/>
      <c r="M154" s="165"/>
      <c r="N154" s="124"/>
      <c r="O154" s="124"/>
      <c r="P154" s="148">
        <v>100</v>
      </c>
    </row>
    <row r="155" spans="1:16" ht="32.25" customHeight="1">
      <c r="A155" s="169"/>
      <c r="B155" s="173"/>
      <c r="C155" s="165"/>
      <c r="D155" s="165"/>
      <c r="E155" s="136">
        <v>2023</v>
      </c>
      <c r="F155" s="154">
        <f t="shared" si="9"/>
        <v>200075.45</v>
      </c>
      <c r="G155" s="154"/>
      <c r="H155" s="154"/>
      <c r="I155" s="154">
        <v>200075.45</v>
      </c>
      <c r="J155" s="154">
        <v>0</v>
      </c>
      <c r="K155" s="154">
        <v>0</v>
      </c>
      <c r="L155" s="165"/>
      <c r="M155" s="165"/>
      <c r="N155" s="124"/>
      <c r="O155" s="124"/>
      <c r="P155" s="148">
        <v>100</v>
      </c>
    </row>
    <row r="156" spans="1:16" ht="29.25" customHeight="1">
      <c r="A156" s="169"/>
      <c r="B156" s="173"/>
      <c r="C156" s="165"/>
      <c r="D156" s="165"/>
      <c r="E156" s="136">
        <v>2024</v>
      </c>
      <c r="F156" s="154">
        <f t="shared" si="9"/>
        <v>0</v>
      </c>
      <c r="G156" s="122"/>
      <c r="H156" s="122"/>
      <c r="I156" s="154">
        <v>0</v>
      </c>
      <c r="J156" s="154">
        <v>0</v>
      </c>
      <c r="K156" s="154">
        <v>0</v>
      </c>
      <c r="L156" s="165"/>
      <c r="M156" s="165"/>
      <c r="N156" s="124"/>
      <c r="O156" s="124"/>
      <c r="P156" s="148">
        <v>0</v>
      </c>
    </row>
    <row r="157" spans="1:16" ht="15">
      <c r="A157" s="174"/>
      <c r="B157" s="175" t="s">
        <v>41</v>
      </c>
      <c r="C157" s="174"/>
      <c r="D157" s="157"/>
      <c r="E157" s="137">
        <v>2021</v>
      </c>
      <c r="F157" s="126">
        <f>I157+J157+K157</f>
        <v>34226661.94</v>
      </c>
      <c r="G157" s="126" t="e">
        <f>SUM(G158:G159)</f>
        <v>#REF!</v>
      </c>
      <c r="H157" s="126" t="e">
        <f>SUM(H158:H159)</f>
        <v>#REF!</v>
      </c>
      <c r="I157" s="126">
        <f aca="true" t="shared" si="11" ref="I157:K160">I17+I54+I77+I86+I132+I149</f>
        <v>31218083.94</v>
      </c>
      <c r="J157" s="126">
        <f t="shared" si="11"/>
        <v>3008578</v>
      </c>
      <c r="K157" s="126">
        <f t="shared" si="11"/>
        <v>0</v>
      </c>
      <c r="L157" s="162"/>
      <c r="M157" s="162"/>
      <c r="N157" s="162"/>
      <c r="O157" s="162"/>
      <c r="P157" s="162"/>
    </row>
    <row r="158" spans="1:16" ht="15">
      <c r="A158" s="174"/>
      <c r="B158" s="175"/>
      <c r="C158" s="174"/>
      <c r="D158" s="157"/>
      <c r="E158" s="137">
        <v>2022</v>
      </c>
      <c r="F158" s="126">
        <f>I158+J158+K158</f>
        <v>16087914.21</v>
      </c>
      <c r="G158" s="126" t="e">
        <f>G19+G55+#REF!+#REF!</f>
        <v>#REF!</v>
      </c>
      <c r="H158" s="126" t="e">
        <f>H19+H55+#REF!+#REF!</f>
        <v>#REF!</v>
      </c>
      <c r="I158" s="126">
        <f t="shared" si="11"/>
        <v>13079336.21</v>
      </c>
      <c r="J158" s="126">
        <f t="shared" si="11"/>
        <v>3008578</v>
      </c>
      <c r="K158" s="126">
        <f t="shared" si="11"/>
        <v>0</v>
      </c>
      <c r="L158" s="162"/>
      <c r="M158" s="162"/>
      <c r="N158" s="162"/>
      <c r="O158" s="162"/>
      <c r="P158" s="162"/>
    </row>
    <row r="159" spans="1:16" ht="15">
      <c r="A159" s="174"/>
      <c r="B159" s="175"/>
      <c r="C159" s="174"/>
      <c r="D159" s="157"/>
      <c r="E159" s="137">
        <v>2023</v>
      </c>
      <c r="F159" s="126">
        <f t="shared" si="9"/>
        <v>16087914.21</v>
      </c>
      <c r="G159" s="126" t="e">
        <f>G20+G57+#REF!+#REF!</f>
        <v>#REF!</v>
      </c>
      <c r="H159" s="126" t="e">
        <f>H20+H57+#REF!+#REF!</f>
        <v>#REF!</v>
      </c>
      <c r="I159" s="126">
        <f t="shared" si="11"/>
        <v>13079336.21</v>
      </c>
      <c r="J159" s="126">
        <f t="shared" si="11"/>
        <v>3008578</v>
      </c>
      <c r="K159" s="126">
        <f t="shared" si="11"/>
        <v>0</v>
      </c>
      <c r="L159" s="162"/>
      <c r="M159" s="162"/>
      <c r="N159" s="162"/>
      <c r="O159" s="162"/>
      <c r="P159" s="162"/>
    </row>
    <row r="160" spans="1:16" ht="15">
      <c r="A160" s="174"/>
      <c r="B160" s="175"/>
      <c r="C160" s="174"/>
      <c r="D160" s="157"/>
      <c r="E160" s="137">
        <v>2024</v>
      </c>
      <c r="F160" s="126">
        <v>0</v>
      </c>
      <c r="G160" s="126"/>
      <c r="H160" s="126"/>
      <c r="I160" s="126">
        <f t="shared" si="11"/>
        <v>0</v>
      </c>
      <c r="J160" s="126">
        <f t="shared" si="11"/>
        <v>0</v>
      </c>
      <c r="K160" s="126">
        <f t="shared" si="11"/>
        <v>0</v>
      </c>
      <c r="L160" s="163"/>
      <c r="M160" s="163"/>
      <c r="N160" s="163"/>
      <c r="O160" s="163"/>
      <c r="P160" s="163"/>
    </row>
    <row r="161" spans="1:16" ht="15.75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1:16" ht="15.7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</row>
    <row r="163" spans="1:16" ht="15.75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</row>
    <row r="164" spans="1:16" ht="15.75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</row>
    <row r="165" spans="1:16" ht="15.75">
      <c r="A165" s="158"/>
      <c r="B165" s="158"/>
      <c r="C165" s="158"/>
      <c r="D165" s="158"/>
      <c r="E165" s="158"/>
      <c r="F165" s="172" t="s">
        <v>141</v>
      </c>
      <c r="G165" s="172"/>
      <c r="H165" s="172"/>
      <c r="I165" s="172"/>
      <c r="J165" s="172"/>
      <c r="K165" s="172"/>
      <c r="L165" s="158"/>
      <c r="M165" s="158"/>
      <c r="N165" s="158"/>
      <c r="O165" s="158"/>
      <c r="P165" s="158"/>
    </row>
    <row r="166" spans="1:16" ht="15.7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</row>
    <row r="167" spans="1:16" ht="15.75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</row>
    <row r="168" spans="1:16" ht="1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</row>
    <row r="169" spans="1:16" ht="1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</row>
    <row r="170" spans="1:16" ht="1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</row>
    <row r="171" spans="1:16" ht="15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</row>
    <row r="172" spans="1:16" ht="15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</row>
    <row r="173" spans="1:16" ht="15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</row>
    <row r="174" spans="1:16" ht="15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</row>
    <row r="175" spans="1:16" ht="15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</row>
  </sheetData>
  <sheetProtection/>
  <mergeCells count="242">
    <mergeCell ref="F11:K12"/>
    <mergeCell ref="L17:L20"/>
    <mergeCell ref="A7:P10"/>
    <mergeCell ref="A11:A13"/>
    <mergeCell ref="B11:B13"/>
    <mergeCell ref="C11:C13"/>
    <mergeCell ref="D11:D13"/>
    <mergeCell ref="E11:E13"/>
    <mergeCell ref="M21:M24"/>
    <mergeCell ref="L11:L13"/>
    <mergeCell ref="M11:M13"/>
    <mergeCell ref="P11:P13"/>
    <mergeCell ref="A15:P15"/>
    <mergeCell ref="B16:P16"/>
    <mergeCell ref="A17:A20"/>
    <mergeCell ref="B17:B20"/>
    <mergeCell ref="C17:C20"/>
    <mergeCell ref="D17:D20"/>
    <mergeCell ref="C25:C28"/>
    <mergeCell ref="D25:D28"/>
    <mergeCell ref="L25:L28"/>
    <mergeCell ref="M25:M28"/>
    <mergeCell ref="M17:M20"/>
    <mergeCell ref="A21:A24"/>
    <mergeCell ref="B21:B24"/>
    <mergeCell ref="C21:C24"/>
    <mergeCell ref="D21:D24"/>
    <mergeCell ref="L21:L24"/>
    <mergeCell ref="Q25:Q28"/>
    <mergeCell ref="A29:A32"/>
    <mergeCell ref="B29:B32"/>
    <mergeCell ref="C29:C32"/>
    <mergeCell ref="D29:D32"/>
    <mergeCell ref="L29:L32"/>
    <mergeCell ref="M29:M32"/>
    <mergeCell ref="Q29:Q32"/>
    <mergeCell ref="A25:A28"/>
    <mergeCell ref="B25:B28"/>
    <mergeCell ref="M37:M40"/>
    <mergeCell ref="A33:A36"/>
    <mergeCell ref="B33:B36"/>
    <mergeCell ref="C33:C36"/>
    <mergeCell ref="D33:D36"/>
    <mergeCell ref="F33:K36"/>
    <mergeCell ref="L33:L36"/>
    <mergeCell ref="D41:D44"/>
    <mergeCell ref="F41:K44"/>
    <mergeCell ref="L41:L44"/>
    <mergeCell ref="M33:M36"/>
    <mergeCell ref="A37:A40"/>
    <mergeCell ref="B37:B40"/>
    <mergeCell ref="C37:C40"/>
    <mergeCell ref="D37:D40"/>
    <mergeCell ref="F37:K40"/>
    <mergeCell ref="L37:L40"/>
    <mergeCell ref="M41:M44"/>
    <mergeCell ref="A45:A48"/>
    <mergeCell ref="B45:B48"/>
    <mergeCell ref="C45:C48"/>
    <mergeCell ref="D45:D48"/>
    <mergeCell ref="L45:L48"/>
    <mergeCell ref="M45:M48"/>
    <mergeCell ref="A41:A44"/>
    <mergeCell ref="B41:B44"/>
    <mergeCell ref="C41:C44"/>
    <mergeCell ref="Q45:Q48"/>
    <mergeCell ref="S45:U48"/>
    <mergeCell ref="A49:A52"/>
    <mergeCell ref="B49:B52"/>
    <mergeCell ref="C49:C52"/>
    <mergeCell ref="D49:D52"/>
    <mergeCell ref="L49:L52"/>
    <mergeCell ref="M49:M52"/>
    <mergeCell ref="Q49:Q52"/>
    <mergeCell ref="M58:M61"/>
    <mergeCell ref="A53:P53"/>
    <mergeCell ref="A54:A57"/>
    <mergeCell ref="B54:B57"/>
    <mergeCell ref="C54:C57"/>
    <mergeCell ref="D54:D57"/>
    <mergeCell ref="L54:L57"/>
    <mergeCell ref="M54:M57"/>
    <mergeCell ref="C64:C67"/>
    <mergeCell ref="D64:D67"/>
    <mergeCell ref="F64:K67"/>
    <mergeCell ref="L64:L67"/>
    <mergeCell ref="A58:A61"/>
    <mergeCell ref="B58:B61"/>
    <mergeCell ref="C58:C61"/>
    <mergeCell ref="D58:D61"/>
    <mergeCell ref="L58:L61"/>
    <mergeCell ref="M64:M67"/>
    <mergeCell ref="A68:A71"/>
    <mergeCell ref="B68:B71"/>
    <mergeCell ref="C68:C71"/>
    <mergeCell ref="D68:D71"/>
    <mergeCell ref="F68:K71"/>
    <mergeCell ref="L68:L71"/>
    <mergeCell ref="M68:M71"/>
    <mergeCell ref="A64:A67"/>
    <mergeCell ref="B64:B67"/>
    <mergeCell ref="L77:L80"/>
    <mergeCell ref="M77:M80"/>
    <mergeCell ref="A72:A75"/>
    <mergeCell ref="B72:B75"/>
    <mergeCell ref="C72:C75"/>
    <mergeCell ref="D72:D75"/>
    <mergeCell ref="L72:L75"/>
    <mergeCell ref="M72:M75"/>
    <mergeCell ref="C81:C84"/>
    <mergeCell ref="D81:D84"/>
    <mergeCell ref="F81:K84"/>
    <mergeCell ref="L81:L84"/>
    <mergeCell ref="A76:P76"/>
    <mergeCell ref="A77:A80"/>
    <mergeCell ref="B77:B80"/>
    <mergeCell ref="C77:C80"/>
    <mergeCell ref="D77:D80"/>
    <mergeCell ref="F77:K80"/>
    <mergeCell ref="M81:M84"/>
    <mergeCell ref="A85:P85"/>
    <mergeCell ref="A86:A89"/>
    <mergeCell ref="B86:B89"/>
    <mergeCell ref="C86:C89"/>
    <mergeCell ref="D86:D89"/>
    <mergeCell ref="L86:L89"/>
    <mergeCell ref="M86:M89"/>
    <mergeCell ref="A81:A84"/>
    <mergeCell ref="B81:B84"/>
    <mergeCell ref="A90:A93"/>
    <mergeCell ref="B90:B93"/>
    <mergeCell ref="C90:C93"/>
    <mergeCell ref="D90:D93"/>
    <mergeCell ref="L90:L93"/>
    <mergeCell ref="M90:M93"/>
    <mergeCell ref="F90:K93"/>
    <mergeCell ref="A94:A97"/>
    <mergeCell ref="B94:B97"/>
    <mergeCell ref="C94:C97"/>
    <mergeCell ref="D94:D97"/>
    <mergeCell ref="L94:L97"/>
    <mergeCell ref="M94:M97"/>
    <mergeCell ref="A98:A101"/>
    <mergeCell ref="B98:B101"/>
    <mergeCell ref="C98:C101"/>
    <mergeCell ref="D98:D101"/>
    <mergeCell ref="L98:L101"/>
    <mergeCell ref="M98:M101"/>
    <mergeCell ref="A102:A105"/>
    <mergeCell ref="B102:B105"/>
    <mergeCell ref="C102:C105"/>
    <mergeCell ref="D102:D105"/>
    <mergeCell ref="L102:L105"/>
    <mergeCell ref="M102:M105"/>
    <mergeCell ref="A106:A109"/>
    <mergeCell ref="B106:B109"/>
    <mergeCell ref="C106:C109"/>
    <mergeCell ref="D106:D109"/>
    <mergeCell ref="L106:L109"/>
    <mergeCell ref="M106:M109"/>
    <mergeCell ref="A110:A113"/>
    <mergeCell ref="B110:B113"/>
    <mergeCell ref="C110:C113"/>
    <mergeCell ref="D110:D113"/>
    <mergeCell ref="L110:L113"/>
    <mergeCell ref="M110:M113"/>
    <mergeCell ref="D118:D121"/>
    <mergeCell ref="L118:L121"/>
    <mergeCell ref="M118:M121"/>
    <mergeCell ref="A114:A117"/>
    <mergeCell ref="B114:B117"/>
    <mergeCell ref="C114:C117"/>
    <mergeCell ref="D114:D117"/>
    <mergeCell ref="L114:L117"/>
    <mergeCell ref="M114:M117"/>
    <mergeCell ref="Q118:Q121"/>
    <mergeCell ref="A122:A125"/>
    <mergeCell ref="B122:B125"/>
    <mergeCell ref="C122:C125"/>
    <mergeCell ref="D122:D125"/>
    <mergeCell ref="L122:L125"/>
    <mergeCell ref="M122:M125"/>
    <mergeCell ref="A118:A121"/>
    <mergeCell ref="B118:B121"/>
    <mergeCell ref="C118:C121"/>
    <mergeCell ref="A126:A129"/>
    <mergeCell ref="B126:B129"/>
    <mergeCell ref="C126:C129"/>
    <mergeCell ref="D126:D129"/>
    <mergeCell ref="L126:L129"/>
    <mergeCell ref="M126:M129"/>
    <mergeCell ref="A136:A139"/>
    <mergeCell ref="B136:B139"/>
    <mergeCell ref="C136:C139"/>
    <mergeCell ref="A131:P131"/>
    <mergeCell ref="A132:A135"/>
    <mergeCell ref="B132:B135"/>
    <mergeCell ref="C132:C135"/>
    <mergeCell ref="D132:D135"/>
    <mergeCell ref="L132:L135"/>
    <mergeCell ref="M132:M135"/>
    <mergeCell ref="A140:A143"/>
    <mergeCell ref="B140:B143"/>
    <mergeCell ref="C140:C143"/>
    <mergeCell ref="D140:D143"/>
    <mergeCell ref="L140:L143"/>
    <mergeCell ref="M140:M143"/>
    <mergeCell ref="N137:N139"/>
    <mergeCell ref="D136:D139"/>
    <mergeCell ref="L136:L139"/>
    <mergeCell ref="M136:M139"/>
    <mergeCell ref="M144:M147"/>
    <mergeCell ref="O137:O139"/>
    <mergeCell ref="B149:B152"/>
    <mergeCell ref="C149:C152"/>
    <mergeCell ref="D149:D152"/>
    <mergeCell ref="L149:L152"/>
    <mergeCell ref="M149:M152"/>
    <mergeCell ref="C144:C147"/>
    <mergeCell ref="D144:D147"/>
    <mergeCell ref="F144:K147"/>
    <mergeCell ref="L144:L147"/>
    <mergeCell ref="A144:A147"/>
    <mergeCell ref="B144:B147"/>
    <mergeCell ref="F165:K165"/>
    <mergeCell ref="A153:A156"/>
    <mergeCell ref="B153:B156"/>
    <mergeCell ref="C153:C156"/>
    <mergeCell ref="D153:D156"/>
    <mergeCell ref="A157:A160"/>
    <mergeCell ref="B157:B160"/>
    <mergeCell ref="C157:C160"/>
    <mergeCell ref="L157:P160"/>
    <mergeCell ref="M153:M156"/>
    <mergeCell ref="L153:L156"/>
    <mergeCell ref="L1:P1"/>
    <mergeCell ref="L2:P2"/>
    <mergeCell ref="L3:P3"/>
    <mergeCell ref="L5:P5"/>
    <mergeCell ref="L4:P4"/>
    <mergeCell ref="A148:P148"/>
    <mergeCell ref="A149:A152"/>
  </mergeCells>
  <printOptions/>
  <pageMargins left="0.7" right="0.7" top="0.75" bottom="0.75" header="0.3" footer="0.3"/>
  <pageSetup fitToHeight="0" fitToWidth="1" horizontalDpi="600" verticalDpi="600" orientation="landscape" paperSize="9" scale="56" r:id="rId3"/>
  <rowBreaks count="4" manualBreakCount="4">
    <brk id="52" max="15" man="1"/>
    <brk id="89" max="15" man="1"/>
    <brk id="117" max="15" man="1"/>
    <brk id="152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6"/>
  <sheetViews>
    <sheetView view="pageBreakPreview" zoomScale="85" zoomScaleNormal="56" zoomScaleSheetLayoutView="85" zoomScalePageLayoutView="60" workbookViewId="0" topLeftCell="D1">
      <selection activeCell="M3" sqref="M3:P3"/>
    </sheetView>
  </sheetViews>
  <sheetFormatPr defaultColWidth="9.140625" defaultRowHeight="15"/>
  <cols>
    <col min="1" max="1" width="11.00390625" style="0" customWidth="1"/>
    <col min="2" max="2" width="62.57421875" style="0" customWidth="1"/>
    <col min="3" max="3" width="23.57421875" style="0" customWidth="1"/>
    <col min="4" max="4" width="19.7109375" style="0" customWidth="1"/>
    <col min="5" max="5" width="17.7109375" style="0" customWidth="1"/>
    <col min="6" max="6" width="19.57421875" style="0" customWidth="1"/>
    <col min="7" max="7" width="0" style="0" hidden="1" customWidth="1"/>
    <col min="8" max="8" width="0.71875" style="0" hidden="1" customWidth="1"/>
    <col min="9" max="9" width="22.28125" style="0" customWidth="1"/>
    <col min="10" max="10" width="22.7109375" style="0" customWidth="1"/>
    <col min="11" max="11" width="21.421875" style="0" customWidth="1"/>
    <col min="12" max="12" width="44.00390625" style="0" customWidth="1"/>
    <col min="13" max="13" width="18.28125" style="0" customWidth="1"/>
    <col min="14" max="14" width="0" style="0" hidden="1" customWidth="1"/>
    <col min="15" max="15" width="2.7109375" style="0" hidden="1" customWidth="1"/>
    <col min="16" max="16" width="36.421875" style="0" customWidth="1"/>
    <col min="17" max="17" width="30.00390625" style="0" customWidth="1"/>
    <col min="19" max="19" width="23.7109375" style="0" customWidth="1"/>
  </cols>
  <sheetData>
    <row r="1" spans="1:19" ht="24.75" customHeight="1">
      <c r="A1" s="541"/>
      <c r="B1" s="540"/>
      <c r="C1" s="540"/>
      <c r="D1" s="539"/>
      <c r="E1" s="538"/>
      <c r="F1" s="531"/>
      <c r="G1" s="537"/>
      <c r="H1" s="537"/>
      <c r="I1" s="536"/>
      <c r="J1" s="536"/>
      <c r="K1" s="536"/>
      <c r="L1" s="545"/>
      <c r="M1" s="542" t="s">
        <v>338</v>
      </c>
      <c r="N1" s="167"/>
      <c r="O1" s="167"/>
      <c r="P1" s="167"/>
      <c r="Q1" s="413"/>
      <c r="R1" s="413"/>
      <c r="S1" s="413"/>
    </row>
    <row r="2" spans="1:19" ht="22.5" customHeight="1">
      <c r="A2" s="541"/>
      <c r="B2" s="540"/>
      <c r="C2" s="540"/>
      <c r="D2" s="539"/>
      <c r="E2" s="538"/>
      <c r="F2" s="531"/>
      <c r="G2" s="537"/>
      <c r="H2" s="537"/>
      <c r="I2" s="536"/>
      <c r="J2" s="536"/>
      <c r="K2" s="536"/>
      <c r="L2" s="528" t="s">
        <v>337</v>
      </c>
      <c r="M2" s="544" t="s">
        <v>336</v>
      </c>
      <c r="N2" s="543"/>
      <c r="O2" s="543"/>
      <c r="P2" s="543"/>
      <c r="Q2" s="413"/>
      <c r="R2" s="413"/>
      <c r="S2" s="413"/>
    </row>
    <row r="3" spans="1:19" ht="22.5" customHeight="1">
      <c r="A3" s="541"/>
      <c r="B3" s="540"/>
      <c r="C3" s="540"/>
      <c r="D3" s="539"/>
      <c r="E3" s="538"/>
      <c r="F3" s="531"/>
      <c r="G3" s="537"/>
      <c r="H3" s="537"/>
      <c r="I3" s="536"/>
      <c r="J3" s="536"/>
      <c r="K3" s="536"/>
      <c r="L3" s="528"/>
      <c r="M3" s="544" t="s">
        <v>335</v>
      </c>
      <c r="N3" s="543"/>
      <c r="O3" s="543"/>
      <c r="P3" s="543"/>
      <c r="Q3" s="413"/>
      <c r="R3" s="413"/>
      <c r="S3" s="413"/>
    </row>
    <row r="4" spans="1:19" ht="24.75" customHeight="1">
      <c r="A4" s="541"/>
      <c r="B4" s="540"/>
      <c r="C4" s="540"/>
      <c r="D4" s="539"/>
      <c r="E4" s="538"/>
      <c r="F4" s="531"/>
      <c r="G4" s="537"/>
      <c r="H4" s="537"/>
      <c r="I4" s="536"/>
      <c r="J4" s="536"/>
      <c r="K4" s="536"/>
      <c r="L4" s="528"/>
      <c r="M4" s="544" t="s">
        <v>334</v>
      </c>
      <c r="N4" s="543"/>
      <c r="O4" s="543"/>
      <c r="P4" s="543"/>
      <c r="Q4" s="413"/>
      <c r="R4" s="413"/>
      <c r="S4" s="413"/>
    </row>
    <row r="5" spans="1:19" ht="27.75" customHeight="1">
      <c r="A5" s="541"/>
      <c r="B5" s="540"/>
      <c r="C5" s="540"/>
      <c r="D5" s="539"/>
      <c r="E5" s="538"/>
      <c r="F5" s="531"/>
      <c r="G5" s="537"/>
      <c r="H5" s="537"/>
      <c r="I5" s="536"/>
      <c r="J5" s="536"/>
      <c r="K5" s="536"/>
      <c r="L5" s="528"/>
      <c r="M5" s="542" t="s">
        <v>333</v>
      </c>
      <c r="N5" s="167"/>
      <c r="O5" s="167"/>
      <c r="P5" s="167"/>
      <c r="Q5" s="413"/>
      <c r="R5" s="413"/>
      <c r="S5" s="413"/>
    </row>
    <row r="6" spans="1:16" ht="18" customHeight="1">
      <c r="A6" s="541"/>
      <c r="B6" s="540"/>
      <c r="C6" s="540"/>
      <c r="D6" s="539"/>
      <c r="E6" s="538"/>
      <c r="F6" s="531"/>
      <c r="G6" s="537"/>
      <c r="H6" s="537"/>
      <c r="I6" s="536"/>
      <c r="J6" s="536"/>
      <c r="K6" s="536"/>
      <c r="L6" s="528"/>
      <c r="M6" s="528"/>
      <c r="N6" s="528"/>
      <c r="O6" s="528"/>
      <c r="P6" s="528"/>
    </row>
    <row r="7" spans="1:16" ht="18.75" customHeight="1" hidden="1">
      <c r="A7" s="535"/>
      <c r="B7" s="534"/>
      <c r="C7" s="534"/>
      <c r="D7" s="533"/>
      <c r="E7" s="532"/>
      <c r="F7" s="531"/>
      <c r="G7" s="530"/>
      <c r="H7" s="530"/>
      <c r="I7" s="529"/>
      <c r="J7" s="529"/>
      <c r="K7" s="529"/>
      <c r="L7" s="528"/>
      <c r="M7" s="528"/>
      <c r="N7" s="528"/>
      <c r="O7" s="528"/>
      <c r="P7" s="528"/>
    </row>
    <row r="8" spans="1:16" ht="15">
      <c r="A8" s="527" t="s">
        <v>186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</row>
    <row r="9" spans="1:16" ht="15">
      <c r="A9" s="526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</row>
    <row r="10" spans="1:16" ht="12" customHeight="1">
      <c r="A10" s="525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</row>
    <row r="11" spans="1:16" ht="15.75" customHeight="1">
      <c r="A11" s="388" t="s">
        <v>8</v>
      </c>
      <c r="B11" s="524" t="s">
        <v>31</v>
      </c>
      <c r="C11" s="524" t="s">
        <v>157</v>
      </c>
      <c r="D11" s="388" t="s">
        <v>158</v>
      </c>
      <c r="E11" s="388" t="s">
        <v>217</v>
      </c>
      <c r="F11" s="523" t="s">
        <v>214</v>
      </c>
      <c r="G11" s="522"/>
      <c r="H11" s="522"/>
      <c r="I11" s="522"/>
      <c r="J11" s="522"/>
      <c r="K11" s="521"/>
      <c r="L11" s="520" t="s">
        <v>215</v>
      </c>
      <c r="M11" s="520" t="s">
        <v>36</v>
      </c>
      <c r="N11" s="512"/>
      <c r="O11" s="512"/>
      <c r="P11" s="520" t="s">
        <v>216</v>
      </c>
    </row>
    <row r="12" spans="1:16" ht="15.75" customHeight="1">
      <c r="A12" s="392"/>
      <c r="B12" s="519"/>
      <c r="C12" s="363"/>
      <c r="D12" s="392"/>
      <c r="E12" s="392"/>
      <c r="F12" s="518"/>
      <c r="G12" s="226"/>
      <c r="H12" s="226"/>
      <c r="I12" s="226"/>
      <c r="J12" s="226"/>
      <c r="K12" s="517"/>
      <c r="L12" s="165"/>
      <c r="M12" s="165"/>
      <c r="N12" s="512"/>
      <c r="O12" s="512"/>
      <c r="P12" s="165"/>
    </row>
    <row r="13" spans="1:16" ht="78.75">
      <c r="A13" s="515"/>
      <c r="B13" s="516"/>
      <c r="C13" s="359"/>
      <c r="D13" s="515"/>
      <c r="E13" s="515"/>
      <c r="F13" s="514" t="s">
        <v>212</v>
      </c>
      <c r="G13" s="514" t="s">
        <v>32</v>
      </c>
      <c r="H13" s="514" t="s">
        <v>33</v>
      </c>
      <c r="I13" s="513" t="s">
        <v>6</v>
      </c>
      <c r="J13" s="513" t="s">
        <v>213</v>
      </c>
      <c r="K13" s="513" t="s">
        <v>127</v>
      </c>
      <c r="L13" s="165"/>
      <c r="M13" s="165"/>
      <c r="N13" s="512">
        <v>2014</v>
      </c>
      <c r="O13" s="512">
        <v>2015</v>
      </c>
      <c r="P13" s="165"/>
    </row>
    <row r="14" spans="1:16" ht="36">
      <c r="A14" s="510" t="s">
        <v>17</v>
      </c>
      <c r="B14" s="510" t="s">
        <v>9</v>
      </c>
      <c r="C14" s="510" t="s">
        <v>11</v>
      </c>
      <c r="D14" s="510" t="s">
        <v>13</v>
      </c>
      <c r="E14" s="510" t="s">
        <v>18</v>
      </c>
      <c r="F14" s="510" t="s">
        <v>19</v>
      </c>
      <c r="G14" s="510" t="s">
        <v>18</v>
      </c>
      <c r="H14" s="510" t="s">
        <v>19</v>
      </c>
      <c r="I14" s="511" t="s">
        <v>20</v>
      </c>
      <c r="J14" s="511" t="s">
        <v>21</v>
      </c>
      <c r="K14" s="511" t="s">
        <v>24</v>
      </c>
      <c r="L14" s="510" t="s">
        <v>25</v>
      </c>
      <c r="M14" s="510" t="s">
        <v>26</v>
      </c>
      <c r="N14" s="510" t="s">
        <v>25</v>
      </c>
      <c r="O14" s="510" t="s">
        <v>26</v>
      </c>
      <c r="P14" s="510" t="s">
        <v>27</v>
      </c>
    </row>
    <row r="15" spans="1:16" ht="19.5" customHeight="1">
      <c r="A15" s="509" t="s">
        <v>332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</row>
    <row r="16" spans="1:16" ht="21" customHeight="1">
      <c r="A16" s="509" t="s">
        <v>331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</row>
    <row r="17" spans="1:16" ht="19.5" customHeight="1">
      <c r="A17" s="446" t="s">
        <v>0</v>
      </c>
      <c r="B17" s="445" t="s">
        <v>330</v>
      </c>
      <c r="C17" s="441" t="s">
        <v>308</v>
      </c>
      <c r="D17" s="441" t="s">
        <v>187</v>
      </c>
      <c r="E17" s="353">
        <v>2021</v>
      </c>
      <c r="F17" s="404">
        <f>I17+J17+K17</f>
        <v>410393758.51</v>
      </c>
      <c r="G17" s="404" t="e">
        <f>SUM(G18:G20)</f>
        <v>#REF!</v>
      </c>
      <c r="H17" s="404" t="e">
        <f>SUM(H18:H20)</f>
        <v>#REF!</v>
      </c>
      <c r="I17" s="404">
        <f>I21+I29+I33+I37+I45+I49+I53+I57+I25</f>
        <v>124920426.51</v>
      </c>
      <c r="J17" s="404">
        <f>J21+J29+J33+J37+J45+J49+J53+J57+J25+J41</f>
        <v>285473332</v>
      </c>
      <c r="K17" s="404">
        <f>K21+K29+K33+K37+K45+K49+K53+K57+K25+K41</f>
        <v>0</v>
      </c>
      <c r="L17" s="508" t="s">
        <v>329</v>
      </c>
      <c r="M17" s="479" t="s">
        <v>40</v>
      </c>
      <c r="N17" s="507">
        <f>N21</f>
        <v>0</v>
      </c>
      <c r="O17" s="507">
        <f>O21</f>
        <v>0</v>
      </c>
      <c r="P17" s="471">
        <v>1835.5</v>
      </c>
    </row>
    <row r="18" spans="1:16" ht="18" customHeight="1">
      <c r="A18" s="441"/>
      <c r="B18" s="440"/>
      <c r="C18" s="441"/>
      <c r="D18" s="441"/>
      <c r="E18" s="353">
        <v>2022</v>
      </c>
      <c r="F18" s="404">
        <f>I18+J18+K18</f>
        <v>418735499.44</v>
      </c>
      <c r="G18" s="352" t="e">
        <f>#REF!+#REF!+#REF!+#REF!</f>
        <v>#REF!</v>
      </c>
      <c r="H18" s="352" t="e">
        <f>#REF!+#REF!+#REF!+#REF!</f>
        <v>#REF!</v>
      </c>
      <c r="I18" s="404">
        <f>I22+I30+I34+I38+I46+I50+I54+I58+I26</f>
        <v>119741467.44</v>
      </c>
      <c r="J18" s="404">
        <f>J22+J30+J34+J38+J46+J50+J54+J58+J26+J42</f>
        <v>298994032</v>
      </c>
      <c r="K18" s="404">
        <f>K22+K30+K34+K38+K46+K50+K54+K58+K26+K42</f>
        <v>0</v>
      </c>
      <c r="L18" s="506"/>
      <c r="M18" s="476"/>
      <c r="N18" s="505">
        <f>N24</f>
        <v>0</v>
      </c>
      <c r="O18" s="505">
        <f>O24</f>
        <v>0</v>
      </c>
      <c r="P18" s="471">
        <v>1835.5</v>
      </c>
    </row>
    <row r="19" spans="1:16" ht="18" customHeight="1">
      <c r="A19" s="441"/>
      <c r="B19" s="440"/>
      <c r="C19" s="441"/>
      <c r="D19" s="441"/>
      <c r="E19" s="353">
        <v>2023</v>
      </c>
      <c r="F19" s="404">
        <f>I19+J19+K19</f>
        <v>424896399.43</v>
      </c>
      <c r="G19" s="352"/>
      <c r="H19" s="352"/>
      <c r="I19" s="404">
        <f>I23+I31+I35+I39+I47+I51+I55+I59+I27</f>
        <v>119741467.43</v>
      </c>
      <c r="J19" s="404">
        <f>J23+J31+J35+J39+J47+J51+J55+J59+J27+J43</f>
        <v>305154932</v>
      </c>
      <c r="K19" s="404">
        <f>K23+K31+K35+K39+K47+K51+K55+K59+K27+K43</f>
        <v>0</v>
      </c>
      <c r="L19" s="506"/>
      <c r="M19" s="476"/>
      <c r="N19" s="505"/>
      <c r="O19" s="505"/>
      <c r="P19" s="471">
        <v>1835.5</v>
      </c>
    </row>
    <row r="20" spans="1:16" ht="20.25" customHeight="1">
      <c r="A20" s="503"/>
      <c r="B20" s="504"/>
      <c r="C20" s="503"/>
      <c r="D20" s="503"/>
      <c r="E20" s="353">
        <v>2024</v>
      </c>
      <c r="F20" s="404">
        <f>I20+J20+K20</f>
        <v>0</v>
      </c>
      <c r="G20" s="404" t="e">
        <f>#REF!+#REF!+#REF!</f>
        <v>#REF!</v>
      </c>
      <c r="H20" s="404" t="e">
        <f>#REF!+#REF!+#REF!</f>
        <v>#REF!</v>
      </c>
      <c r="I20" s="404">
        <f>I24+I32+I36+I40+I48+I52+I56+I60+I28</f>
        <v>0</v>
      </c>
      <c r="J20" s="404">
        <f>J24+J32+J36+J40+J48+J52+J56+J60+J28+J44</f>
        <v>0</v>
      </c>
      <c r="K20" s="404">
        <f>K24+K32+K36+K40+K48+K52+K56+K60+K28+K44</f>
        <v>0</v>
      </c>
      <c r="L20" s="502"/>
      <c r="M20" s="473"/>
      <c r="N20" s="501">
        <f>N37</f>
        <v>0</v>
      </c>
      <c r="O20" s="501">
        <f>O37</f>
        <v>0</v>
      </c>
      <c r="P20" s="471">
        <v>0</v>
      </c>
    </row>
    <row r="21" spans="1:17" ht="33" customHeight="1">
      <c r="A21" s="369" t="s">
        <v>44</v>
      </c>
      <c r="B21" s="368" t="s">
        <v>328</v>
      </c>
      <c r="C21" s="369" t="s">
        <v>308</v>
      </c>
      <c r="D21" s="369" t="s">
        <v>187</v>
      </c>
      <c r="E21" s="361">
        <v>2021</v>
      </c>
      <c r="F21" s="360">
        <f>I21+J21+K21</f>
        <v>88033018.49000001</v>
      </c>
      <c r="G21" s="360"/>
      <c r="H21" s="360"/>
      <c r="I21" s="494">
        <f>85850426.79+2182591.7</f>
        <v>88033018.49000001</v>
      </c>
      <c r="J21" s="494">
        <v>0</v>
      </c>
      <c r="K21" s="494">
        <v>0</v>
      </c>
      <c r="L21" s="462" t="s">
        <v>327</v>
      </c>
      <c r="M21" s="470" t="s">
        <v>37</v>
      </c>
      <c r="N21" s="470"/>
      <c r="O21" s="470"/>
      <c r="P21" s="357">
        <v>100</v>
      </c>
      <c r="Q21" s="413"/>
    </row>
    <row r="22" spans="1:17" ht="33" customHeight="1">
      <c r="A22" s="379"/>
      <c r="B22" s="378"/>
      <c r="C22" s="379"/>
      <c r="D22" s="379"/>
      <c r="E22" s="500">
        <v>2022</v>
      </c>
      <c r="F22" s="360">
        <f>I22+J22+K22</f>
        <v>85850426.79</v>
      </c>
      <c r="G22" s="465"/>
      <c r="H22" s="465"/>
      <c r="I22" s="494">
        <v>85850426.79</v>
      </c>
      <c r="J22" s="469">
        <v>0</v>
      </c>
      <c r="K22" s="469">
        <v>0</v>
      </c>
      <c r="L22" s="489"/>
      <c r="M22" s="468"/>
      <c r="N22" s="468"/>
      <c r="O22" s="468"/>
      <c r="P22" s="357">
        <v>100</v>
      </c>
      <c r="Q22" s="413"/>
    </row>
    <row r="23" spans="1:17" ht="36.75" customHeight="1">
      <c r="A23" s="379"/>
      <c r="B23" s="378"/>
      <c r="C23" s="379"/>
      <c r="D23" s="379"/>
      <c r="E23" s="500">
        <v>2023</v>
      </c>
      <c r="F23" s="360">
        <f>I23+J23+K23</f>
        <v>85850426.79</v>
      </c>
      <c r="G23" s="465"/>
      <c r="H23" s="465"/>
      <c r="I23" s="494">
        <v>85850426.79</v>
      </c>
      <c r="J23" s="469">
        <v>0</v>
      </c>
      <c r="K23" s="469">
        <v>0</v>
      </c>
      <c r="L23" s="489"/>
      <c r="M23" s="468"/>
      <c r="N23" s="468"/>
      <c r="O23" s="468"/>
      <c r="P23" s="357">
        <v>100</v>
      </c>
      <c r="Q23" s="413"/>
    </row>
    <row r="24" spans="1:17" ht="33" customHeight="1">
      <c r="A24" s="379"/>
      <c r="B24" s="378"/>
      <c r="C24" s="379"/>
      <c r="D24" s="379"/>
      <c r="E24" s="500">
        <v>2024</v>
      </c>
      <c r="F24" s="465">
        <f>I24+J24+K24</f>
        <v>0</v>
      </c>
      <c r="G24" s="465"/>
      <c r="H24" s="465"/>
      <c r="I24" s="469">
        <v>0</v>
      </c>
      <c r="J24" s="469">
        <v>0</v>
      </c>
      <c r="K24" s="469">
        <v>0</v>
      </c>
      <c r="L24" s="489"/>
      <c r="M24" s="468"/>
      <c r="N24" s="468"/>
      <c r="O24" s="468"/>
      <c r="P24" s="492">
        <v>0</v>
      </c>
      <c r="Q24" s="413"/>
    </row>
    <row r="25" spans="1:17" ht="33" customHeight="1">
      <c r="A25" s="369" t="s">
        <v>45</v>
      </c>
      <c r="B25" s="368" t="s">
        <v>304</v>
      </c>
      <c r="C25" s="369" t="s">
        <v>308</v>
      </c>
      <c r="D25" s="369" t="s">
        <v>187</v>
      </c>
      <c r="E25" s="361">
        <v>2021</v>
      </c>
      <c r="F25" s="360">
        <f>I25+J25+K25</f>
        <v>250670600</v>
      </c>
      <c r="G25" s="360"/>
      <c r="H25" s="360"/>
      <c r="I25" s="494">
        <v>0</v>
      </c>
      <c r="J25" s="494">
        <v>250670600</v>
      </c>
      <c r="K25" s="494">
        <v>0</v>
      </c>
      <c r="L25" s="462" t="s">
        <v>326</v>
      </c>
      <c r="M25" s="470" t="s">
        <v>40</v>
      </c>
      <c r="N25" s="470"/>
      <c r="O25" s="470"/>
      <c r="P25" s="357">
        <v>1835.5</v>
      </c>
      <c r="Q25" s="413"/>
    </row>
    <row r="26" spans="1:17" ht="33" customHeight="1">
      <c r="A26" s="379"/>
      <c r="B26" s="378"/>
      <c r="C26" s="379"/>
      <c r="D26" s="379"/>
      <c r="E26" s="500">
        <v>2022</v>
      </c>
      <c r="F26" s="360">
        <f>I26+J26+K26</f>
        <v>264191300</v>
      </c>
      <c r="G26" s="465"/>
      <c r="H26" s="465"/>
      <c r="I26" s="494">
        <v>0</v>
      </c>
      <c r="J26" s="469">
        <v>264191300</v>
      </c>
      <c r="K26" s="469">
        <v>0</v>
      </c>
      <c r="L26" s="489"/>
      <c r="M26" s="468"/>
      <c r="N26" s="468"/>
      <c r="O26" s="468"/>
      <c r="P26" s="357">
        <v>1835.5</v>
      </c>
      <c r="Q26" s="413"/>
    </row>
    <row r="27" spans="1:17" ht="33" customHeight="1">
      <c r="A27" s="379"/>
      <c r="B27" s="378"/>
      <c r="C27" s="379"/>
      <c r="D27" s="379"/>
      <c r="E27" s="500">
        <v>2023</v>
      </c>
      <c r="F27" s="360">
        <f>I27+J27+K27</f>
        <v>270352200</v>
      </c>
      <c r="G27" s="465"/>
      <c r="H27" s="465"/>
      <c r="I27" s="494">
        <v>0</v>
      </c>
      <c r="J27" s="469">
        <v>270352200</v>
      </c>
      <c r="K27" s="469">
        <v>0</v>
      </c>
      <c r="L27" s="489"/>
      <c r="M27" s="468"/>
      <c r="N27" s="468"/>
      <c r="O27" s="468"/>
      <c r="P27" s="357">
        <v>1835.5</v>
      </c>
      <c r="Q27" s="413"/>
    </row>
    <row r="28" spans="1:17" ht="33" customHeight="1">
      <c r="A28" s="379"/>
      <c r="B28" s="378"/>
      <c r="C28" s="379"/>
      <c r="D28" s="379"/>
      <c r="E28" s="500">
        <v>2024</v>
      </c>
      <c r="F28" s="465">
        <f>I28+J28+K28</f>
        <v>0</v>
      </c>
      <c r="G28" s="465"/>
      <c r="H28" s="465"/>
      <c r="I28" s="469">
        <v>0</v>
      </c>
      <c r="J28" s="469">
        <v>0</v>
      </c>
      <c r="K28" s="469">
        <v>0</v>
      </c>
      <c r="L28" s="489"/>
      <c r="M28" s="468"/>
      <c r="N28" s="468"/>
      <c r="O28" s="468"/>
      <c r="P28" s="357">
        <v>0</v>
      </c>
      <c r="Q28" s="413"/>
    </row>
    <row r="29" spans="1:17" ht="41.25" customHeight="1">
      <c r="A29" s="369" t="s">
        <v>46</v>
      </c>
      <c r="B29" s="368" t="s">
        <v>325</v>
      </c>
      <c r="C29" s="369" t="s">
        <v>308</v>
      </c>
      <c r="D29" s="369" t="s">
        <v>187</v>
      </c>
      <c r="E29" s="361">
        <v>2021</v>
      </c>
      <c r="F29" s="360">
        <f>I29+J29+K29</f>
        <v>311400</v>
      </c>
      <c r="G29" s="360"/>
      <c r="H29" s="360"/>
      <c r="I29" s="494">
        <v>0</v>
      </c>
      <c r="J29" s="494">
        <v>311400</v>
      </c>
      <c r="K29" s="494">
        <v>0</v>
      </c>
      <c r="L29" s="462" t="s">
        <v>324</v>
      </c>
      <c r="M29" s="470" t="s">
        <v>40</v>
      </c>
      <c r="N29" s="461"/>
      <c r="O29" s="461"/>
      <c r="P29" s="357">
        <v>1700</v>
      </c>
      <c r="Q29" s="499"/>
    </row>
    <row r="30" spans="1:17" ht="43.5" customHeight="1">
      <c r="A30" s="363"/>
      <c r="B30" s="187"/>
      <c r="C30" s="363"/>
      <c r="D30" s="363"/>
      <c r="E30" s="361">
        <v>2022</v>
      </c>
      <c r="F30" s="360">
        <f>I30+J30+K30</f>
        <v>311400</v>
      </c>
      <c r="G30" s="360"/>
      <c r="H30" s="360"/>
      <c r="I30" s="494">
        <v>0</v>
      </c>
      <c r="J30" s="494">
        <v>311400</v>
      </c>
      <c r="K30" s="494">
        <v>0</v>
      </c>
      <c r="L30" s="187"/>
      <c r="M30" s="363"/>
      <c r="N30" s="461"/>
      <c r="O30" s="461"/>
      <c r="P30" s="357">
        <v>1700</v>
      </c>
      <c r="Q30" s="370"/>
    </row>
    <row r="31" spans="1:17" ht="49.5" customHeight="1">
      <c r="A31" s="363"/>
      <c r="B31" s="187"/>
      <c r="C31" s="363"/>
      <c r="D31" s="363"/>
      <c r="E31" s="361">
        <v>2023</v>
      </c>
      <c r="F31" s="360">
        <f>I31+J31+K31</f>
        <v>311400</v>
      </c>
      <c r="G31" s="360"/>
      <c r="H31" s="360"/>
      <c r="I31" s="494">
        <v>0</v>
      </c>
      <c r="J31" s="494">
        <v>311400</v>
      </c>
      <c r="K31" s="494">
        <v>0</v>
      </c>
      <c r="L31" s="187"/>
      <c r="M31" s="363"/>
      <c r="N31" s="461"/>
      <c r="O31" s="461"/>
      <c r="P31" s="357">
        <v>1700</v>
      </c>
      <c r="Q31" s="370"/>
    </row>
    <row r="32" spans="1:17" ht="57" customHeight="1">
      <c r="A32" s="359"/>
      <c r="B32" s="188"/>
      <c r="C32" s="359"/>
      <c r="D32" s="359"/>
      <c r="E32" s="361">
        <v>2024</v>
      </c>
      <c r="F32" s="360">
        <f>I32+J32+K32</f>
        <v>0</v>
      </c>
      <c r="G32" s="360"/>
      <c r="H32" s="360"/>
      <c r="I32" s="494">
        <v>0</v>
      </c>
      <c r="J32" s="494">
        <v>0</v>
      </c>
      <c r="K32" s="494">
        <v>0</v>
      </c>
      <c r="L32" s="188"/>
      <c r="M32" s="359"/>
      <c r="N32" s="461"/>
      <c r="O32" s="461"/>
      <c r="P32" s="357">
        <v>0</v>
      </c>
      <c r="Q32" s="370"/>
    </row>
    <row r="33" spans="1:17" ht="30" customHeight="1">
      <c r="A33" s="369" t="s">
        <v>197</v>
      </c>
      <c r="B33" s="368" t="s">
        <v>323</v>
      </c>
      <c r="C33" s="369" t="s">
        <v>308</v>
      </c>
      <c r="D33" s="369" t="s">
        <v>187</v>
      </c>
      <c r="E33" s="361">
        <v>2021</v>
      </c>
      <c r="F33" s="360">
        <f>I33+J33+K33</f>
        <v>12454400</v>
      </c>
      <c r="G33" s="360"/>
      <c r="H33" s="360"/>
      <c r="I33" s="494">
        <v>0</v>
      </c>
      <c r="J33" s="494">
        <v>12454400</v>
      </c>
      <c r="K33" s="494">
        <v>0</v>
      </c>
      <c r="L33" s="462" t="s">
        <v>322</v>
      </c>
      <c r="M33" s="470" t="s">
        <v>37</v>
      </c>
      <c r="N33" s="461"/>
      <c r="O33" s="461"/>
      <c r="P33" s="357">
        <v>100</v>
      </c>
      <c r="Q33" s="380"/>
    </row>
    <row r="34" spans="1:17" ht="29.25" customHeight="1">
      <c r="A34" s="363"/>
      <c r="B34" s="187"/>
      <c r="C34" s="363"/>
      <c r="D34" s="363"/>
      <c r="E34" s="361">
        <v>2022</v>
      </c>
      <c r="F34" s="360">
        <f>I34+J34+K34</f>
        <v>12454400</v>
      </c>
      <c r="G34" s="498"/>
      <c r="H34" s="498"/>
      <c r="I34" s="497">
        <v>0</v>
      </c>
      <c r="J34" s="494">
        <v>12454400</v>
      </c>
      <c r="K34" s="497">
        <v>0</v>
      </c>
      <c r="L34" s="187"/>
      <c r="M34" s="363"/>
      <c r="N34" s="496"/>
      <c r="O34" s="496"/>
      <c r="P34" s="495">
        <v>100</v>
      </c>
      <c r="Q34" s="370"/>
    </row>
    <row r="35" spans="1:17" ht="28.5" customHeight="1">
      <c r="A35" s="363"/>
      <c r="B35" s="187"/>
      <c r="C35" s="363"/>
      <c r="D35" s="363"/>
      <c r="E35" s="361">
        <v>2023</v>
      </c>
      <c r="F35" s="360">
        <f>I35+J35+K35</f>
        <v>12454400</v>
      </c>
      <c r="G35" s="465"/>
      <c r="H35" s="465"/>
      <c r="I35" s="469">
        <v>0</v>
      </c>
      <c r="J35" s="494">
        <v>12454400</v>
      </c>
      <c r="K35" s="469">
        <v>0</v>
      </c>
      <c r="L35" s="187"/>
      <c r="M35" s="363"/>
      <c r="N35" s="493"/>
      <c r="O35" s="493"/>
      <c r="P35" s="492">
        <v>100</v>
      </c>
      <c r="Q35" s="370"/>
    </row>
    <row r="36" spans="1:17" ht="21.75" customHeight="1">
      <c r="A36" s="359"/>
      <c r="B36" s="188"/>
      <c r="C36" s="359"/>
      <c r="D36" s="359"/>
      <c r="E36" s="361">
        <v>2024</v>
      </c>
      <c r="F36" s="360">
        <f>I36+J36+K36</f>
        <v>0</v>
      </c>
      <c r="G36" s="465"/>
      <c r="H36" s="465"/>
      <c r="I36" s="469">
        <v>0</v>
      </c>
      <c r="J36" s="469">
        <v>0</v>
      </c>
      <c r="K36" s="469">
        <v>0</v>
      </c>
      <c r="L36" s="188"/>
      <c r="M36" s="359"/>
      <c r="N36" s="493"/>
      <c r="O36" s="493"/>
      <c r="P36" s="492">
        <v>0</v>
      </c>
      <c r="Q36" s="370"/>
    </row>
    <row r="37" spans="1:17" ht="32.25" customHeight="1">
      <c r="A37" s="369" t="s">
        <v>203</v>
      </c>
      <c r="B37" s="368" t="s">
        <v>321</v>
      </c>
      <c r="C37" s="369" t="s">
        <v>308</v>
      </c>
      <c r="D37" s="369" t="s">
        <v>187</v>
      </c>
      <c r="E37" s="361">
        <v>2021</v>
      </c>
      <c r="F37" s="360">
        <f>I37+J37+K37</f>
        <v>11710283</v>
      </c>
      <c r="G37" s="465"/>
      <c r="H37" s="465"/>
      <c r="I37" s="465">
        <f>13333099-1622816</f>
        <v>11710283</v>
      </c>
      <c r="J37" s="465">
        <v>0</v>
      </c>
      <c r="K37" s="465">
        <v>0</v>
      </c>
      <c r="L37" s="462" t="s">
        <v>281</v>
      </c>
      <c r="M37" s="470" t="s">
        <v>83</v>
      </c>
      <c r="N37" s="470"/>
      <c r="O37" s="470"/>
      <c r="P37" s="357">
        <v>0</v>
      </c>
      <c r="Q37" s="370"/>
    </row>
    <row r="38" spans="1:17" ht="32.25" customHeight="1">
      <c r="A38" s="379"/>
      <c r="B38" s="378"/>
      <c r="C38" s="363"/>
      <c r="D38" s="363"/>
      <c r="E38" s="361">
        <v>2022</v>
      </c>
      <c r="F38" s="360">
        <f>I38+J38+K38</f>
        <v>11710283</v>
      </c>
      <c r="G38" s="465"/>
      <c r="H38" s="465"/>
      <c r="I38" s="465">
        <f>13333099-1622816</f>
        <v>11710283</v>
      </c>
      <c r="J38" s="465">
        <v>0</v>
      </c>
      <c r="K38" s="465">
        <v>0</v>
      </c>
      <c r="L38" s="489"/>
      <c r="M38" s="468"/>
      <c r="N38" s="468"/>
      <c r="O38" s="468"/>
      <c r="P38" s="357">
        <v>0</v>
      </c>
      <c r="Q38" s="370"/>
    </row>
    <row r="39" spans="1:17" ht="32.25" customHeight="1">
      <c r="A39" s="379"/>
      <c r="B39" s="378"/>
      <c r="C39" s="363"/>
      <c r="D39" s="363"/>
      <c r="E39" s="361">
        <v>2023</v>
      </c>
      <c r="F39" s="360">
        <f>I39+J39+K39</f>
        <v>11710283</v>
      </c>
      <c r="G39" s="465"/>
      <c r="H39" s="465"/>
      <c r="I39" s="465">
        <f>13333099-1622816</f>
        <v>11710283</v>
      </c>
      <c r="J39" s="465">
        <v>0</v>
      </c>
      <c r="K39" s="465">
        <v>0</v>
      </c>
      <c r="L39" s="489"/>
      <c r="M39" s="468"/>
      <c r="N39" s="468"/>
      <c r="O39" s="468"/>
      <c r="P39" s="357">
        <v>0</v>
      </c>
      <c r="Q39" s="370"/>
    </row>
    <row r="40" spans="1:17" ht="26.25" customHeight="1">
      <c r="A40" s="375"/>
      <c r="B40" s="374"/>
      <c r="C40" s="359"/>
      <c r="D40" s="359"/>
      <c r="E40" s="361">
        <v>2024</v>
      </c>
      <c r="F40" s="360">
        <f>I40+J40+K40</f>
        <v>0</v>
      </c>
      <c r="G40" s="491"/>
      <c r="H40" s="491"/>
      <c r="I40" s="491">
        <v>0</v>
      </c>
      <c r="J40" s="491">
        <v>0</v>
      </c>
      <c r="K40" s="491">
        <v>0</v>
      </c>
      <c r="L40" s="487"/>
      <c r="M40" s="466"/>
      <c r="N40" s="466"/>
      <c r="O40" s="466"/>
      <c r="P40" s="357">
        <v>0</v>
      </c>
      <c r="Q40" s="370"/>
    </row>
    <row r="41" spans="1:17" ht="26.25" customHeight="1">
      <c r="A41" s="369" t="s">
        <v>320</v>
      </c>
      <c r="B41" s="368" t="s">
        <v>319</v>
      </c>
      <c r="C41" s="369" t="s">
        <v>308</v>
      </c>
      <c r="D41" s="369" t="s">
        <v>187</v>
      </c>
      <c r="E41" s="361">
        <v>2021</v>
      </c>
      <c r="F41" s="360">
        <f>I41+J41+K41</f>
        <v>22036932</v>
      </c>
      <c r="G41" s="491"/>
      <c r="H41" s="491"/>
      <c r="I41" s="491">
        <v>0</v>
      </c>
      <c r="J41" s="465">
        <f>25090817-3053885</f>
        <v>22036932</v>
      </c>
      <c r="K41" s="491">
        <v>0</v>
      </c>
      <c r="L41" s="462" t="s">
        <v>318</v>
      </c>
      <c r="M41" s="485" t="s">
        <v>37</v>
      </c>
      <c r="N41" s="482"/>
      <c r="O41" s="482"/>
      <c r="P41" s="481">
        <v>100</v>
      </c>
      <c r="Q41" s="490"/>
    </row>
    <row r="42" spans="1:17" ht="26.25" customHeight="1">
      <c r="A42" s="379"/>
      <c r="B42" s="378"/>
      <c r="C42" s="363"/>
      <c r="D42" s="363"/>
      <c r="E42" s="361">
        <v>2022</v>
      </c>
      <c r="F42" s="360">
        <f>I42+J42+K42</f>
        <v>22036932</v>
      </c>
      <c r="G42" s="491"/>
      <c r="H42" s="491"/>
      <c r="I42" s="491">
        <v>0</v>
      </c>
      <c r="J42" s="465">
        <f>25090817-3053885</f>
        <v>22036932</v>
      </c>
      <c r="K42" s="491">
        <v>0</v>
      </c>
      <c r="L42" s="187"/>
      <c r="M42" s="488"/>
      <c r="N42" s="482"/>
      <c r="O42" s="482"/>
      <c r="P42" s="481">
        <v>100</v>
      </c>
      <c r="Q42" s="490"/>
    </row>
    <row r="43" spans="1:17" ht="26.25" customHeight="1">
      <c r="A43" s="379"/>
      <c r="B43" s="378"/>
      <c r="C43" s="363"/>
      <c r="D43" s="363"/>
      <c r="E43" s="361">
        <v>2023</v>
      </c>
      <c r="F43" s="360">
        <f>I43+J43+K43</f>
        <v>22036932</v>
      </c>
      <c r="G43" s="491"/>
      <c r="H43" s="491"/>
      <c r="I43" s="491">
        <v>0</v>
      </c>
      <c r="J43" s="465">
        <f>25090817-3053885</f>
        <v>22036932</v>
      </c>
      <c r="K43" s="491">
        <v>0</v>
      </c>
      <c r="L43" s="187"/>
      <c r="M43" s="488"/>
      <c r="N43" s="482"/>
      <c r="O43" s="482"/>
      <c r="P43" s="481">
        <v>100</v>
      </c>
      <c r="Q43" s="490"/>
    </row>
    <row r="44" spans="1:17" ht="24" customHeight="1">
      <c r="A44" s="375"/>
      <c r="B44" s="374"/>
      <c r="C44" s="359"/>
      <c r="D44" s="359"/>
      <c r="E44" s="361">
        <v>2024</v>
      </c>
      <c r="F44" s="360">
        <f>I44+J44+K44</f>
        <v>0</v>
      </c>
      <c r="G44" s="491"/>
      <c r="H44" s="491"/>
      <c r="I44" s="491">
        <v>0</v>
      </c>
      <c r="J44" s="491">
        <v>0</v>
      </c>
      <c r="K44" s="491">
        <v>0</v>
      </c>
      <c r="L44" s="188"/>
      <c r="M44" s="486"/>
      <c r="N44" s="482"/>
      <c r="O44" s="482"/>
      <c r="P44" s="481">
        <v>0</v>
      </c>
      <c r="Q44" s="490"/>
    </row>
    <row r="45" spans="1:17" ht="30" customHeight="1">
      <c r="A45" s="369" t="s">
        <v>317</v>
      </c>
      <c r="B45" s="368" t="s">
        <v>316</v>
      </c>
      <c r="C45" s="367" t="s">
        <v>308</v>
      </c>
      <c r="D45" s="367" t="s">
        <v>187</v>
      </c>
      <c r="E45" s="361">
        <v>2021</v>
      </c>
      <c r="F45" s="428">
        <f>I45+J45+K45</f>
        <v>22180757.64</v>
      </c>
      <c r="G45" s="428"/>
      <c r="H45" s="428"/>
      <c r="I45" s="428">
        <v>22180757.64</v>
      </c>
      <c r="J45" s="428">
        <v>0</v>
      </c>
      <c r="K45" s="428">
        <v>0</v>
      </c>
      <c r="L45" s="462" t="s">
        <v>315</v>
      </c>
      <c r="M45" s="485" t="s">
        <v>37</v>
      </c>
      <c r="N45" s="482"/>
      <c r="O45" s="482"/>
      <c r="P45" s="481">
        <v>100</v>
      </c>
      <c r="Q45" s="370"/>
    </row>
    <row r="46" spans="1:17" ht="27.75" customHeight="1">
      <c r="A46" s="379"/>
      <c r="B46" s="378"/>
      <c r="C46" s="364"/>
      <c r="D46" s="364"/>
      <c r="E46" s="361">
        <v>2022</v>
      </c>
      <c r="F46" s="428">
        <f>I46+J46+K46</f>
        <v>22180757.65</v>
      </c>
      <c r="G46" s="428"/>
      <c r="H46" s="428"/>
      <c r="I46" s="428">
        <v>22180757.65</v>
      </c>
      <c r="J46" s="428">
        <v>0</v>
      </c>
      <c r="K46" s="428">
        <v>0</v>
      </c>
      <c r="L46" s="489"/>
      <c r="M46" s="488"/>
      <c r="N46" s="482"/>
      <c r="O46" s="482"/>
      <c r="P46" s="481">
        <v>100</v>
      </c>
      <c r="Q46" s="370"/>
    </row>
    <row r="47" spans="1:17" ht="29.25" customHeight="1">
      <c r="A47" s="379"/>
      <c r="B47" s="378"/>
      <c r="C47" s="364"/>
      <c r="D47" s="364"/>
      <c r="E47" s="361">
        <v>2023</v>
      </c>
      <c r="F47" s="428">
        <f>I47+J47+K47</f>
        <v>22180757.64</v>
      </c>
      <c r="G47" s="428"/>
      <c r="H47" s="428"/>
      <c r="I47" s="428">
        <v>22180757.64</v>
      </c>
      <c r="J47" s="428">
        <v>0</v>
      </c>
      <c r="K47" s="428">
        <v>0</v>
      </c>
      <c r="L47" s="489"/>
      <c r="M47" s="488"/>
      <c r="N47" s="482"/>
      <c r="O47" s="482"/>
      <c r="P47" s="481">
        <v>100</v>
      </c>
      <c r="Q47" s="370"/>
    </row>
    <row r="48" spans="1:17" ht="27.75" customHeight="1">
      <c r="A48" s="379"/>
      <c r="B48" s="374"/>
      <c r="C48" s="362"/>
      <c r="D48" s="362"/>
      <c r="E48" s="361">
        <v>2024</v>
      </c>
      <c r="F48" s="428">
        <f>I48+J48+K48</f>
        <v>0</v>
      </c>
      <c r="G48" s="428"/>
      <c r="H48" s="428"/>
      <c r="I48" s="428">
        <v>0</v>
      </c>
      <c r="J48" s="428">
        <v>0</v>
      </c>
      <c r="K48" s="428">
        <v>0</v>
      </c>
      <c r="L48" s="487"/>
      <c r="M48" s="486"/>
      <c r="N48" s="482"/>
      <c r="O48" s="482"/>
      <c r="P48" s="481">
        <v>0</v>
      </c>
      <c r="Q48" s="370"/>
    </row>
    <row r="49" spans="1:17" ht="32.25" customHeight="1">
      <c r="A49" s="369" t="s">
        <v>314</v>
      </c>
      <c r="B49" s="368" t="s">
        <v>253</v>
      </c>
      <c r="C49" s="367" t="s">
        <v>308</v>
      </c>
      <c r="D49" s="367" t="s">
        <v>187</v>
      </c>
      <c r="E49" s="361">
        <v>2021</v>
      </c>
      <c r="F49" s="428">
        <f>I49+J49+K49</f>
        <v>2744000</v>
      </c>
      <c r="G49" s="428"/>
      <c r="H49" s="428"/>
      <c r="I49" s="428">
        <v>2744000</v>
      </c>
      <c r="J49" s="428">
        <v>0</v>
      </c>
      <c r="K49" s="428">
        <v>0</v>
      </c>
      <c r="L49" s="462" t="s">
        <v>313</v>
      </c>
      <c r="M49" s="485" t="s">
        <v>37</v>
      </c>
      <c r="N49" s="482"/>
      <c r="O49" s="482"/>
      <c r="P49" s="481">
        <v>100</v>
      </c>
      <c r="Q49" s="161"/>
    </row>
    <row r="50" spans="1:17" ht="39" customHeight="1">
      <c r="A50" s="363"/>
      <c r="B50" s="187"/>
      <c r="C50" s="363"/>
      <c r="D50" s="363"/>
      <c r="E50" s="361">
        <v>2022</v>
      </c>
      <c r="F50" s="428">
        <f>I50+J50+K50</f>
        <v>0</v>
      </c>
      <c r="G50" s="428"/>
      <c r="H50" s="428"/>
      <c r="I50" s="428">
        <v>0</v>
      </c>
      <c r="J50" s="428">
        <v>0</v>
      </c>
      <c r="K50" s="428">
        <v>0</v>
      </c>
      <c r="L50" s="187"/>
      <c r="M50" s="484"/>
      <c r="N50" s="482"/>
      <c r="O50" s="482"/>
      <c r="P50" s="481">
        <v>0</v>
      </c>
      <c r="Q50" s="161"/>
    </row>
    <row r="51" spans="1:17" ht="39.75" customHeight="1">
      <c r="A51" s="363"/>
      <c r="B51" s="187"/>
      <c r="C51" s="363"/>
      <c r="D51" s="363"/>
      <c r="E51" s="361">
        <v>2023</v>
      </c>
      <c r="F51" s="428">
        <f>I51+J51+K51</f>
        <v>0</v>
      </c>
      <c r="G51" s="428"/>
      <c r="H51" s="428"/>
      <c r="I51" s="428">
        <v>0</v>
      </c>
      <c r="J51" s="428">
        <v>0</v>
      </c>
      <c r="K51" s="428">
        <v>0</v>
      </c>
      <c r="L51" s="187"/>
      <c r="M51" s="484"/>
      <c r="N51" s="482"/>
      <c r="O51" s="482"/>
      <c r="P51" s="481">
        <v>0</v>
      </c>
      <c r="Q51" s="161"/>
    </row>
    <row r="52" spans="1:17" ht="42" customHeight="1">
      <c r="A52" s="359"/>
      <c r="B52" s="188"/>
      <c r="C52" s="359"/>
      <c r="D52" s="359"/>
      <c r="E52" s="361">
        <v>2024</v>
      </c>
      <c r="F52" s="428">
        <f>I52+J52+K52</f>
        <v>0</v>
      </c>
      <c r="G52" s="428"/>
      <c r="H52" s="428"/>
      <c r="I52" s="428">
        <v>0</v>
      </c>
      <c r="J52" s="428">
        <v>0</v>
      </c>
      <c r="K52" s="428">
        <v>0</v>
      </c>
      <c r="L52" s="188"/>
      <c r="M52" s="483"/>
      <c r="N52" s="482"/>
      <c r="O52" s="482"/>
      <c r="P52" s="481">
        <v>0</v>
      </c>
      <c r="Q52" s="161"/>
    </row>
    <row r="53" spans="1:17" ht="33.75" customHeight="1">
      <c r="A53" s="369" t="s">
        <v>312</v>
      </c>
      <c r="B53" s="368" t="s">
        <v>290</v>
      </c>
      <c r="C53" s="367" t="s">
        <v>308</v>
      </c>
      <c r="D53" s="367" t="s">
        <v>187</v>
      </c>
      <c r="E53" s="361">
        <v>2021</v>
      </c>
      <c r="F53" s="428">
        <f>I53+J53+K53</f>
        <v>171367.38</v>
      </c>
      <c r="G53" s="428"/>
      <c r="H53" s="428"/>
      <c r="I53" s="428">
        <v>171367.38</v>
      </c>
      <c r="J53" s="428">
        <v>0</v>
      </c>
      <c r="K53" s="428">
        <v>0</v>
      </c>
      <c r="L53" s="462" t="s">
        <v>311</v>
      </c>
      <c r="M53" s="485" t="s">
        <v>37</v>
      </c>
      <c r="N53" s="482"/>
      <c r="O53" s="482"/>
      <c r="P53" s="481">
        <v>100</v>
      </c>
      <c r="Q53" s="161"/>
    </row>
    <row r="54" spans="1:17" ht="36.75" customHeight="1">
      <c r="A54" s="363"/>
      <c r="B54" s="187"/>
      <c r="C54" s="363"/>
      <c r="D54" s="363"/>
      <c r="E54" s="361">
        <v>2022</v>
      </c>
      <c r="F54" s="428">
        <f>I54+J54+K54</f>
        <v>0</v>
      </c>
      <c r="G54" s="428"/>
      <c r="H54" s="428"/>
      <c r="I54" s="428">
        <v>0</v>
      </c>
      <c r="J54" s="428">
        <v>0</v>
      </c>
      <c r="K54" s="428">
        <v>0</v>
      </c>
      <c r="L54" s="187"/>
      <c r="M54" s="484"/>
      <c r="N54" s="482"/>
      <c r="O54" s="482"/>
      <c r="P54" s="481">
        <v>0</v>
      </c>
      <c r="Q54" s="161"/>
    </row>
    <row r="55" spans="1:17" ht="36.75" customHeight="1">
      <c r="A55" s="363"/>
      <c r="B55" s="187"/>
      <c r="C55" s="363"/>
      <c r="D55" s="363"/>
      <c r="E55" s="361">
        <v>2023</v>
      </c>
      <c r="F55" s="428">
        <f>I55+J55+K55</f>
        <v>0</v>
      </c>
      <c r="G55" s="428"/>
      <c r="H55" s="428"/>
      <c r="I55" s="428">
        <v>0</v>
      </c>
      <c r="J55" s="428">
        <v>0</v>
      </c>
      <c r="K55" s="428">
        <v>0</v>
      </c>
      <c r="L55" s="187"/>
      <c r="M55" s="484"/>
      <c r="N55" s="482"/>
      <c r="O55" s="482"/>
      <c r="P55" s="481">
        <v>0</v>
      </c>
      <c r="Q55" s="161"/>
    </row>
    <row r="56" spans="1:17" ht="31.5" customHeight="1">
      <c r="A56" s="359"/>
      <c r="B56" s="188"/>
      <c r="C56" s="359"/>
      <c r="D56" s="359"/>
      <c r="E56" s="361">
        <v>2024</v>
      </c>
      <c r="F56" s="428">
        <f>I56+J56+K56</f>
        <v>0</v>
      </c>
      <c r="G56" s="428"/>
      <c r="H56" s="428"/>
      <c r="I56" s="428">
        <v>0</v>
      </c>
      <c r="J56" s="428">
        <v>0</v>
      </c>
      <c r="K56" s="428">
        <v>0</v>
      </c>
      <c r="L56" s="188"/>
      <c r="M56" s="483"/>
      <c r="N56" s="482"/>
      <c r="O56" s="482"/>
      <c r="P56" s="481">
        <v>0</v>
      </c>
      <c r="Q56" s="161"/>
    </row>
    <row r="57" spans="1:17" ht="24" customHeight="1">
      <c r="A57" s="369" t="s">
        <v>310</v>
      </c>
      <c r="B57" s="368" t="s">
        <v>309</v>
      </c>
      <c r="C57" s="367" t="s">
        <v>308</v>
      </c>
      <c r="D57" s="367" t="s">
        <v>187</v>
      </c>
      <c r="E57" s="361">
        <v>2021</v>
      </c>
      <c r="F57" s="428">
        <f>I57+J57+K57</f>
        <v>81000</v>
      </c>
      <c r="G57" s="428"/>
      <c r="H57" s="428"/>
      <c r="I57" s="428">
        <v>81000</v>
      </c>
      <c r="J57" s="428">
        <v>0</v>
      </c>
      <c r="K57" s="428">
        <v>0</v>
      </c>
      <c r="L57" s="462" t="s">
        <v>307</v>
      </c>
      <c r="M57" s="485" t="s">
        <v>136</v>
      </c>
      <c r="N57" s="482"/>
      <c r="O57" s="482"/>
      <c r="P57" s="481">
        <v>8</v>
      </c>
      <c r="Q57" s="161"/>
    </row>
    <row r="58" spans="1:17" ht="24" customHeight="1">
      <c r="A58" s="363"/>
      <c r="B58" s="187"/>
      <c r="C58" s="363"/>
      <c r="D58" s="363"/>
      <c r="E58" s="361">
        <v>2022</v>
      </c>
      <c r="F58" s="428">
        <f>I58+J58+K58</f>
        <v>0</v>
      </c>
      <c r="G58" s="428"/>
      <c r="H58" s="428"/>
      <c r="I58" s="428">
        <v>0</v>
      </c>
      <c r="J58" s="428">
        <v>0</v>
      </c>
      <c r="K58" s="428">
        <v>0</v>
      </c>
      <c r="L58" s="187"/>
      <c r="M58" s="484"/>
      <c r="N58" s="482"/>
      <c r="O58" s="482"/>
      <c r="P58" s="481">
        <v>0</v>
      </c>
      <c r="Q58" s="161"/>
    </row>
    <row r="59" spans="1:17" ht="24" customHeight="1">
      <c r="A59" s="363"/>
      <c r="B59" s="187"/>
      <c r="C59" s="363"/>
      <c r="D59" s="363"/>
      <c r="E59" s="361">
        <v>2023</v>
      </c>
      <c r="F59" s="428">
        <f>I59+J59+K59</f>
        <v>0</v>
      </c>
      <c r="G59" s="428"/>
      <c r="H59" s="428"/>
      <c r="I59" s="428">
        <v>0</v>
      </c>
      <c r="J59" s="428">
        <v>0</v>
      </c>
      <c r="K59" s="428">
        <v>0</v>
      </c>
      <c r="L59" s="187"/>
      <c r="M59" s="484"/>
      <c r="N59" s="482"/>
      <c r="O59" s="482"/>
      <c r="P59" s="481">
        <v>0</v>
      </c>
      <c r="Q59" s="161"/>
    </row>
    <row r="60" spans="1:17" ht="24" customHeight="1">
      <c r="A60" s="359"/>
      <c r="B60" s="188"/>
      <c r="C60" s="359"/>
      <c r="D60" s="359"/>
      <c r="E60" s="361">
        <v>2024</v>
      </c>
      <c r="F60" s="428">
        <f>I60+J60+K60</f>
        <v>0</v>
      </c>
      <c r="G60" s="428"/>
      <c r="H60" s="428"/>
      <c r="I60" s="428">
        <v>0</v>
      </c>
      <c r="J60" s="428">
        <v>0</v>
      </c>
      <c r="K60" s="428">
        <v>0</v>
      </c>
      <c r="L60" s="188"/>
      <c r="M60" s="483"/>
      <c r="N60" s="482"/>
      <c r="O60" s="482"/>
      <c r="P60" s="481">
        <v>0</v>
      </c>
      <c r="Q60" s="161"/>
    </row>
    <row r="61" spans="1:16" ht="24" customHeight="1">
      <c r="A61" s="446" t="s">
        <v>1</v>
      </c>
      <c r="B61" s="445" t="s">
        <v>306</v>
      </c>
      <c r="C61" s="446" t="s">
        <v>43</v>
      </c>
      <c r="D61" s="446" t="s">
        <v>187</v>
      </c>
      <c r="E61" s="353">
        <v>2021</v>
      </c>
      <c r="F61" s="404">
        <f>I61+J61+K61</f>
        <v>369767678.57</v>
      </c>
      <c r="G61" s="404" t="e">
        <f>SUM(G62:G64)</f>
        <v>#REF!</v>
      </c>
      <c r="H61" s="404" t="e">
        <f>SUM(H62:H64)</f>
        <v>#REF!</v>
      </c>
      <c r="I61" s="404">
        <f>I69+I73+I77+I65+I81+I85+I89+I93+I97</f>
        <v>33519683.629999995</v>
      </c>
      <c r="J61" s="404">
        <f>J69+J73+J77+J65+J81+J85+J89+J93+J97</f>
        <v>336247994.94</v>
      </c>
      <c r="K61" s="404">
        <f>K69+K73+K77+K65+K81+K85+K89+K93+K97</f>
        <v>0</v>
      </c>
      <c r="L61" s="480" t="s">
        <v>305</v>
      </c>
      <c r="M61" s="479" t="s">
        <v>40</v>
      </c>
      <c r="N61" s="478">
        <f>N69</f>
        <v>0</v>
      </c>
      <c r="O61" s="478">
        <f>O69</f>
        <v>0</v>
      </c>
      <c r="P61" s="471">
        <v>3356</v>
      </c>
    </row>
    <row r="62" spans="1:16" ht="25.5" customHeight="1">
      <c r="A62" s="441"/>
      <c r="B62" s="440"/>
      <c r="C62" s="441"/>
      <c r="D62" s="441"/>
      <c r="E62" s="353">
        <v>2022</v>
      </c>
      <c r="F62" s="404">
        <f>I62+J62+K62</f>
        <v>367388451.90999997</v>
      </c>
      <c r="G62" s="352" t="e">
        <f>G69+G135+#REF!+#REF!</f>
        <v>#REF!</v>
      </c>
      <c r="H62" s="352" t="e">
        <f>H69+H135+#REF!+#REF!</f>
        <v>#REF!</v>
      </c>
      <c r="I62" s="404">
        <f>I70+I74+I78+I66+I82+I86+I90+I94+I98</f>
        <v>30374154.33</v>
      </c>
      <c r="J62" s="404">
        <f>J70+J74+J78+J66+J82+J86+J90+J94+J98</f>
        <v>337014297.58</v>
      </c>
      <c r="K62" s="404">
        <f>K70+K74+K78+K66+K82+K86+K90+K94+K98</f>
        <v>0</v>
      </c>
      <c r="L62" s="477"/>
      <c r="M62" s="476"/>
      <c r="N62" s="475">
        <f>N72</f>
        <v>0</v>
      </c>
      <c r="O62" s="475">
        <f>O72</f>
        <v>0</v>
      </c>
      <c r="P62" s="471">
        <v>3356</v>
      </c>
    </row>
    <row r="63" spans="1:16" ht="25.5" customHeight="1">
      <c r="A63" s="441"/>
      <c r="B63" s="440"/>
      <c r="C63" s="441"/>
      <c r="D63" s="441"/>
      <c r="E63" s="353">
        <v>2023</v>
      </c>
      <c r="F63" s="404">
        <f>I63+J63+K63</f>
        <v>371265190.65</v>
      </c>
      <c r="G63" s="352"/>
      <c r="H63" s="352"/>
      <c r="I63" s="404">
        <f>I71+I75+I79+I67+I83+I87+I91+I95+I99</f>
        <v>30374154.33</v>
      </c>
      <c r="J63" s="404">
        <f>J71+J75+J79+J67+J83+J87+J91+J95+J99</f>
        <v>340891036.32</v>
      </c>
      <c r="K63" s="404">
        <f>K71+K75+K79+K67+K83+K87+K91+K95+K99</f>
        <v>0</v>
      </c>
      <c r="L63" s="477"/>
      <c r="M63" s="476"/>
      <c r="N63" s="475"/>
      <c r="O63" s="475"/>
      <c r="P63" s="471">
        <v>3356</v>
      </c>
    </row>
    <row r="64" spans="1:16" ht="23.25" customHeight="1">
      <c r="A64" s="441"/>
      <c r="B64" s="440"/>
      <c r="C64" s="441"/>
      <c r="D64" s="441"/>
      <c r="E64" s="353">
        <v>2024</v>
      </c>
      <c r="F64" s="404">
        <f>I64+J64+K64</f>
        <v>0</v>
      </c>
      <c r="G64" s="404" t="e">
        <f>#REF!+#REF!+G136+#REF!</f>
        <v>#REF!</v>
      </c>
      <c r="H64" s="404" t="e">
        <f>#REF!+#REF!+H136+#REF!</f>
        <v>#REF!</v>
      </c>
      <c r="I64" s="404">
        <f>I72+I76+I80+I68+I84+I88+I92+I96+I100</f>
        <v>0</v>
      </c>
      <c r="J64" s="404">
        <f>J72+J76+J80+J68+J84+J88+J92+J96+J100</f>
        <v>0</v>
      </c>
      <c r="K64" s="404">
        <f>K72+K76+K80+K68+K84+K88+K92+K96+K100</f>
        <v>0</v>
      </c>
      <c r="L64" s="474"/>
      <c r="M64" s="473"/>
      <c r="N64" s="472">
        <f>N80</f>
        <v>100</v>
      </c>
      <c r="O64" s="472">
        <f>O80</f>
        <v>100</v>
      </c>
      <c r="P64" s="471">
        <v>0</v>
      </c>
    </row>
    <row r="65" spans="1:16" ht="23.25" customHeight="1">
      <c r="A65" s="369" t="s">
        <v>47</v>
      </c>
      <c r="B65" s="368" t="s">
        <v>304</v>
      </c>
      <c r="C65" s="430" t="s">
        <v>43</v>
      </c>
      <c r="D65" s="430" t="s">
        <v>187</v>
      </c>
      <c r="E65" s="361">
        <v>2021</v>
      </c>
      <c r="F65" s="360">
        <f>I65+J65+K65</f>
        <v>307235200</v>
      </c>
      <c r="G65" s="360">
        <v>190951400</v>
      </c>
      <c r="H65" s="360">
        <v>209574800</v>
      </c>
      <c r="I65" s="469">
        <v>0</v>
      </c>
      <c r="J65" s="469">
        <f>295257700+11977500</f>
        <v>307235200</v>
      </c>
      <c r="K65" s="469">
        <v>0</v>
      </c>
      <c r="L65" s="462" t="s">
        <v>303</v>
      </c>
      <c r="M65" s="470" t="str">
        <f>M17</f>
        <v>чел.</v>
      </c>
      <c r="N65" s="470">
        <f>N17</f>
        <v>0</v>
      </c>
      <c r="O65" s="470">
        <f>O17</f>
        <v>0</v>
      </c>
      <c r="P65" s="357">
        <v>3356</v>
      </c>
    </row>
    <row r="66" spans="1:17" ht="23.25" customHeight="1">
      <c r="A66" s="379"/>
      <c r="B66" s="378"/>
      <c r="C66" s="438"/>
      <c r="D66" s="438"/>
      <c r="E66" s="361">
        <v>2022</v>
      </c>
      <c r="F66" s="360">
        <f>I66+J66+K66</f>
        <v>307998100</v>
      </c>
      <c r="G66" s="465"/>
      <c r="H66" s="465"/>
      <c r="I66" s="469">
        <v>0</v>
      </c>
      <c r="J66" s="469">
        <v>307998100</v>
      </c>
      <c r="K66" s="469">
        <v>0</v>
      </c>
      <c r="L66" s="187"/>
      <c r="M66" s="468"/>
      <c r="N66" s="468"/>
      <c r="O66" s="468"/>
      <c r="P66" s="357">
        <v>3356</v>
      </c>
      <c r="Q66" s="413"/>
    </row>
    <row r="67" spans="1:16" ht="23.25" customHeight="1">
      <c r="A67" s="379"/>
      <c r="B67" s="378"/>
      <c r="C67" s="438"/>
      <c r="D67" s="438"/>
      <c r="E67" s="361">
        <v>2023</v>
      </c>
      <c r="F67" s="360">
        <f>I67+J67+K67</f>
        <v>311871300</v>
      </c>
      <c r="G67" s="465"/>
      <c r="H67" s="465"/>
      <c r="I67" s="469">
        <v>0</v>
      </c>
      <c r="J67" s="469">
        <v>311871300</v>
      </c>
      <c r="K67" s="469">
        <v>0</v>
      </c>
      <c r="L67" s="187"/>
      <c r="M67" s="468"/>
      <c r="N67" s="468"/>
      <c r="O67" s="468"/>
      <c r="P67" s="357">
        <v>3356</v>
      </c>
    </row>
    <row r="68" spans="1:16" ht="23.25" customHeight="1">
      <c r="A68" s="375"/>
      <c r="B68" s="374"/>
      <c r="C68" s="467"/>
      <c r="D68" s="467"/>
      <c r="E68" s="361">
        <v>2024</v>
      </c>
      <c r="F68" s="360">
        <f>I68+J68+K68</f>
        <v>0</v>
      </c>
      <c r="G68" s="465"/>
      <c r="H68" s="465"/>
      <c r="I68" s="465">
        <v>0</v>
      </c>
      <c r="J68" s="465">
        <v>0</v>
      </c>
      <c r="K68" s="465">
        <v>0</v>
      </c>
      <c r="L68" s="188"/>
      <c r="M68" s="466"/>
      <c r="N68" s="466"/>
      <c r="O68" s="466"/>
      <c r="P68" s="357">
        <v>0</v>
      </c>
    </row>
    <row r="69" spans="1:17" ht="25.5" customHeight="1">
      <c r="A69" s="369" t="s">
        <v>48</v>
      </c>
      <c r="B69" s="368" t="s">
        <v>302</v>
      </c>
      <c r="C69" s="430" t="s">
        <v>43</v>
      </c>
      <c r="D69" s="430" t="s">
        <v>187</v>
      </c>
      <c r="E69" s="361">
        <v>2021</v>
      </c>
      <c r="F69" s="360">
        <f>I69+J69+K69</f>
        <v>29929539.549999997</v>
      </c>
      <c r="G69" s="360">
        <v>190951400</v>
      </c>
      <c r="H69" s="360">
        <v>209574800</v>
      </c>
      <c r="I69" s="469">
        <f>28751338.33+1178201.22</f>
        <v>29929539.549999997</v>
      </c>
      <c r="J69" s="469">
        <v>0</v>
      </c>
      <c r="K69" s="469">
        <v>0</v>
      </c>
      <c r="L69" s="462" t="s">
        <v>301</v>
      </c>
      <c r="M69" s="470" t="str">
        <f>M21</f>
        <v>%</v>
      </c>
      <c r="N69" s="470">
        <f>N21</f>
        <v>0</v>
      </c>
      <c r="O69" s="470">
        <f>O21</f>
        <v>0</v>
      </c>
      <c r="P69" s="357">
        <f>P21</f>
        <v>100</v>
      </c>
      <c r="Q69" s="370"/>
    </row>
    <row r="70" spans="1:17" ht="24.75" customHeight="1">
      <c r="A70" s="379"/>
      <c r="B70" s="378"/>
      <c r="C70" s="438"/>
      <c r="D70" s="438"/>
      <c r="E70" s="361">
        <v>2022</v>
      </c>
      <c r="F70" s="360">
        <f>I70+J70+K70</f>
        <v>28751338.33</v>
      </c>
      <c r="G70" s="465"/>
      <c r="H70" s="465"/>
      <c r="I70" s="469">
        <v>28751338.33</v>
      </c>
      <c r="J70" s="469">
        <v>0</v>
      </c>
      <c r="K70" s="469">
        <v>0</v>
      </c>
      <c r="L70" s="187"/>
      <c r="M70" s="468"/>
      <c r="N70" s="468"/>
      <c r="O70" s="468"/>
      <c r="P70" s="357">
        <f>P22</f>
        <v>100</v>
      </c>
      <c r="Q70" s="370"/>
    </row>
    <row r="71" spans="1:17" ht="24.75" customHeight="1">
      <c r="A71" s="379"/>
      <c r="B71" s="378"/>
      <c r="C71" s="438"/>
      <c r="D71" s="438"/>
      <c r="E71" s="361">
        <v>2023</v>
      </c>
      <c r="F71" s="360">
        <f>I71+J71+K71</f>
        <v>28751338.33</v>
      </c>
      <c r="G71" s="465"/>
      <c r="H71" s="465"/>
      <c r="I71" s="469">
        <v>28751338.33</v>
      </c>
      <c r="J71" s="469">
        <v>0</v>
      </c>
      <c r="K71" s="469">
        <v>0</v>
      </c>
      <c r="L71" s="187"/>
      <c r="M71" s="468"/>
      <c r="N71" s="468"/>
      <c r="O71" s="468"/>
      <c r="P71" s="357">
        <f>P23</f>
        <v>100</v>
      </c>
      <c r="Q71" s="370"/>
    </row>
    <row r="72" spans="1:17" ht="22.5" customHeight="1">
      <c r="A72" s="375"/>
      <c r="B72" s="374"/>
      <c r="C72" s="467"/>
      <c r="D72" s="467"/>
      <c r="E72" s="361">
        <v>2024</v>
      </c>
      <c r="F72" s="360">
        <f>I72+J72+K72</f>
        <v>0</v>
      </c>
      <c r="G72" s="465"/>
      <c r="H72" s="465"/>
      <c r="I72" s="465">
        <v>0</v>
      </c>
      <c r="J72" s="465">
        <v>0</v>
      </c>
      <c r="K72" s="465">
        <v>0</v>
      </c>
      <c r="L72" s="188"/>
      <c r="M72" s="466"/>
      <c r="N72" s="466"/>
      <c r="O72" s="466"/>
      <c r="P72" s="357">
        <v>0</v>
      </c>
      <c r="Q72" s="370"/>
    </row>
    <row r="73" spans="1:17" ht="31.5" customHeight="1">
      <c r="A73" s="369" t="s">
        <v>300</v>
      </c>
      <c r="B73" s="368" t="s">
        <v>299</v>
      </c>
      <c r="C73" s="430" t="s">
        <v>43</v>
      </c>
      <c r="D73" s="430" t="s">
        <v>187</v>
      </c>
      <c r="E73" s="361">
        <v>2021</v>
      </c>
      <c r="F73" s="360">
        <f>I73+J73+K73</f>
        <v>25873344</v>
      </c>
      <c r="G73" s="465"/>
      <c r="H73" s="465"/>
      <c r="I73" s="465">
        <v>0</v>
      </c>
      <c r="J73" s="465">
        <f>24748416+1124928</f>
        <v>25873344</v>
      </c>
      <c r="K73" s="465">
        <v>0</v>
      </c>
      <c r="L73" s="462" t="s">
        <v>298</v>
      </c>
      <c r="M73" s="365" t="s">
        <v>37</v>
      </c>
      <c r="N73" s="464"/>
      <c r="O73" s="464"/>
      <c r="P73" s="357">
        <v>100</v>
      </c>
      <c r="Q73" s="370"/>
    </row>
    <row r="74" spans="1:17" ht="29.25" customHeight="1">
      <c r="A74" s="363"/>
      <c r="B74" s="187"/>
      <c r="C74" s="363"/>
      <c r="D74" s="363"/>
      <c r="E74" s="361">
        <v>2022</v>
      </c>
      <c r="F74" s="360">
        <f>I74+J74+K74</f>
        <v>25873344</v>
      </c>
      <c r="G74" s="465"/>
      <c r="H74" s="465"/>
      <c r="I74" s="465">
        <v>0</v>
      </c>
      <c r="J74" s="465">
        <f>24748416+1124928</f>
        <v>25873344</v>
      </c>
      <c r="K74" s="465">
        <v>0</v>
      </c>
      <c r="L74" s="187"/>
      <c r="M74" s="363"/>
      <c r="N74" s="464"/>
      <c r="O74" s="464"/>
      <c r="P74" s="357">
        <v>100</v>
      </c>
      <c r="Q74" s="370"/>
    </row>
    <row r="75" spans="1:17" ht="28.5" customHeight="1">
      <c r="A75" s="363"/>
      <c r="B75" s="187"/>
      <c r="C75" s="363"/>
      <c r="D75" s="363"/>
      <c r="E75" s="361">
        <v>2023</v>
      </c>
      <c r="F75" s="360">
        <f>I75+J75+K75</f>
        <v>25873344</v>
      </c>
      <c r="G75" s="465"/>
      <c r="H75" s="465"/>
      <c r="I75" s="465">
        <v>0</v>
      </c>
      <c r="J75" s="465">
        <f>24748416+1124928</f>
        <v>25873344</v>
      </c>
      <c r="K75" s="465">
        <v>0</v>
      </c>
      <c r="L75" s="187"/>
      <c r="M75" s="363"/>
      <c r="N75" s="464"/>
      <c r="O75" s="464"/>
      <c r="P75" s="357">
        <v>100</v>
      </c>
      <c r="Q75" s="370"/>
    </row>
    <row r="76" spans="1:17" ht="26.25" customHeight="1">
      <c r="A76" s="359"/>
      <c r="B76" s="188"/>
      <c r="C76" s="359"/>
      <c r="D76" s="359"/>
      <c r="E76" s="361">
        <v>2024</v>
      </c>
      <c r="F76" s="360">
        <f>I76+J76+K76</f>
        <v>0</v>
      </c>
      <c r="G76" s="360"/>
      <c r="H76" s="360"/>
      <c r="I76" s="360">
        <v>0</v>
      </c>
      <c r="J76" s="360">
        <v>0</v>
      </c>
      <c r="K76" s="360">
        <v>0</v>
      </c>
      <c r="L76" s="188"/>
      <c r="M76" s="359"/>
      <c r="N76" s="435"/>
      <c r="O76" s="435"/>
      <c r="P76" s="435">
        <v>0</v>
      </c>
      <c r="Q76" s="370"/>
    </row>
    <row r="77" spans="1:17" ht="69" customHeight="1">
      <c r="A77" s="369" t="s">
        <v>297</v>
      </c>
      <c r="B77" s="368" t="s">
        <v>296</v>
      </c>
      <c r="C77" s="430" t="s">
        <v>43</v>
      </c>
      <c r="D77" s="430" t="s">
        <v>187</v>
      </c>
      <c r="E77" s="361">
        <v>2021</v>
      </c>
      <c r="F77" s="360">
        <f>I77+J77+K77</f>
        <v>85565.94</v>
      </c>
      <c r="G77" s="360"/>
      <c r="H77" s="360"/>
      <c r="I77" s="360">
        <v>0</v>
      </c>
      <c r="J77" s="360">
        <v>85565.94</v>
      </c>
      <c r="K77" s="360">
        <v>0</v>
      </c>
      <c r="L77" s="462" t="s">
        <v>295</v>
      </c>
      <c r="M77" s="365" t="s">
        <v>37</v>
      </c>
      <c r="N77" s="461"/>
      <c r="O77" s="461"/>
      <c r="P77" s="357">
        <v>100</v>
      </c>
      <c r="Q77" s="463"/>
    </row>
    <row r="78" spans="1:17" ht="54" customHeight="1">
      <c r="A78" s="363"/>
      <c r="B78" s="187"/>
      <c r="C78" s="363"/>
      <c r="D78" s="363"/>
      <c r="E78" s="361">
        <v>2022</v>
      </c>
      <c r="F78" s="360">
        <f>I78+J78+K78</f>
        <v>88968.58</v>
      </c>
      <c r="G78" s="360"/>
      <c r="H78" s="360"/>
      <c r="I78" s="360">
        <v>0</v>
      </c>
      <c r="J78" s="360">
        <v>88968.58</v>
      </c>
      <c r="K78" s="360">
        <v>0</v>
      </c>
      <c r="L78" s="187"/>
      <c r="M78" s="363"/>
      <c r="N78" s="461"/>
      <c r="O78" s="461"/>
      <c r="P78" s="357">
        <v>100</v>
      </c>
      <c r="Q78" s="370"/>
    </row>
    <row r="79" spans="1:17" ht="61.5" customHeight="1">
      <c r="A79" s="363"/>
      <c r="B79" s="187"/>
      <c r="C79" s="363"/>
      <c r="D79" s="363"/>
      <c r="E79" s="361">
        <v>2023</v>
      </c>
      <c r="F79" s="360">
        <f>I79+J79+K79</f>
        <v>92507.32</v>
      </c>
      <c r="G79" s="360"/>
      <c r="H79" s="360"/>
      <c r="I79" s="360">
        <v>0</v>
      </c>
      <c r="J79" s="360">
        <v>92507.32</v>
      </c>
      <c r="K79" s="360">
        <v>0</v>
      </c>
      <c r="L79" s="187"/>
      <c r="M79" s="363"/>
      <c r="N79" s="461"/>
      <c r="O79" s="461"/>
      <c r="P79" s="357">
        <v>100</v>
      </c>
      <c r="Q79" s="370"/>
    </row>
    <row r="80" spans="1:18" ht="59.25" customHeight="1">
      <c r="A80" s="359"/>
      <c r="B80" s="188"/>
      <c r="C80" s="359"/>
      <c r="D80" s="359"/>
      <c r="E80" s="361">
        <v>2024</v>
      </c>
      <c r="F80" s="360">
        <f>I80+J80+K80</f>
        <v>0</v>
      </c>
      <c r="G80" s="360"/>
      <c r="H80" s="360"/>
      <c r="I80" s="360">
        <v>0</v>
      </c>
      <c r="J80" s="360">
        <v>0</v>
      </c>
      <c r="K80" s="360">
        <v>0</v>
      </c>
      <c r="L80" s="188"/>
      <c r="M80" s="359"/>
      <c r="N80" s="435">
        <v>100</v>
      </c>
      <c r="O80" s="435">
        <v>100</v>
      </c>
      <c r="P80" s="435">
        <v>0</v>
      </c>
      <c r="Q80" s="370"/>
      <c r="R80" s="1"/>
    </row>
    <row r="81" spans="1:18" ht="30" customHeight="1">
      <c r="A81" s="369" t="s">
        <v>294</v>
      </c>
      <c r="B81" s="368" t="s">
        <v>293</v>
      </c>
      <c r="C81" s="430" t="s">
        <v>43</v>
      </c>
      <c r="D81" s="430" t="s">
        <v>187</v>
      </c>
      <c r="E81" s="361">
        <v>2021</v>
      </c>
      <c r="F81" s="360">
        <f>I81+J81+K81</f>
        <v>130200</v>
      </c>
      <c r="G81" s="360"/>
      <c r="H81" s="360"/>
      <c r="I81" s="360">
        <v>130200</v>
      </c>
      <c r="J81" s="360">
        <v>0</v>
      </c>
      <c r="K81" s="360">
        <v>0</v>
      </c>
      <c r="L81" s="462" t="s">
        <v>292</v>
      </c>
      <c r="M81" s="365" t="s">
        <v>37</v>
      </c>
      <c r="N81" s="461"/>
      <c r="O81" s="461"/>
      <c r="P81" s="357">
        <v>100</v>
      </c>
      <c r="Q81" s="161"/>
      <c r="R81" s="1"/>
    </row>
    <row r="82" spans="1:18" ht="26.25" customHeight="1">
      <c r="A82" s="363"/>
      <c r="B82" s="187"/>
      <c r="C82" s="363"/>
      <c r="D82" s="363"/>
      <c r="E82" s="361">
        <v>2022</v>
      </c>
      <c r="F82" s="360">
        <f>I82+J82+K82</f>
        <v>0</v>
      </c>
      <c r="G82" s="360"/>
      <c r="H82" s="360"/>
      <c r="I82" s="360">
        <v>0</v>
      </c>
      <c r="J82" s="360">
        <v>0</v>
      </c>
      <c r="K82" s="360">
        <v>0</v>
      </c>
      <c r="L82" s="187"/>
      <c r="M82" s="363"/>
      <c r="N82" s="461"/>
      <c r="O82" s="461"/>
      <c r="P82" s="357">
        <v>0</v>
      </c>
      <c r="Q82" s="161"/>
      <c r="R82" s="1"/>
    </row>
    <row r="83" spans="1:18" ht="28.5" customHeight="1">
      <c r="A83" s="363"/>
      <c r="B83" s="187"/>
      <c r="C83" s="363"/>
      <c r="D83" s="363"/>
      <c r="E83" s="361">
        <v>2023</v>
      </c>
      <c r="F83" s="360">
        <f>I83+J83+K83</f>
        <v>0</v>
      </c>
      <c r="G83" s="360"/>
      <c r="H83" s="360"/>
      <c r="I83" s="360">
        <v>0</v>
      </c>
      <c r="J83" s="360">
        <v>0</v>
      </c>
      <c r="K83" s="360">
        <v>0</v>
      </c>
      <c r="L83" s="187"/>
      <c r="M83" s="363"/>
      <c r="N83" s="461"/>
      <c r="O83" s="461"/>
      <c r="P83" s="357">
        <v>0</v>
      </c>
      <c r="Q83" s="161"/>
      <c r="R83" s="1"/>
    </row>
    <row r="84" spans="1:18" ht="29.25" customHeight="1">
      <c r="A84" s="359"/>
      <c r="B84" s="188"/>
      <c r="C84" s="359"/>
      <c r="D84" s="359"/>
      <c r="E84" s="361">
        <v>2024</v>
      </c>
      <c r="F84" s="360">
        <f>I84+J84+K84</f>
        <v>0</v>
      </c>
      <c r="G84" s="360"/>
      <c r="H84" s="360"/>
      <c r="I84" s="360">
        <v>0</v>
      </c>
      <c r="J84" s="360">
        <v>0</v>
      </c>
      <c r="K84" s="360">
        <v>0</v>
      </c>
      <c r="L84" s="188"/>
      <c r="M84" s="359"/>
      <c r="N84" s="435">
        <v>100</v>
      </c>
      <c r="O84" s="435">
        <v>100</v>
      </c>
      <c r="P84" s="435">
        <v>0</v>
      </c>
      <c r="Q84" s="161"/>
      <c r="R84" s="1"/>
    </row>
    <row r="85" spans="1:18" ht="35.25" customHeight="1">
      <c r="A85" s="369" t="s">
        <v>291</v>
      </c>
      <c r="B85" s="368" t="s">
        <v>290</v>
      </c>
      <c r="C85" s="430" t="s">
        <v>43</v>
      </c>
      <c r="D85" s="430" t="s">
        <v>187</v>
      </c>
      <c r="E85" s="361">
        <v>2021</v>
      </c>
      <c r="F85" s="360">
        <f>I85+J85+K85</f>
        <v>112128.08</v>
      </c>
      <c r="G85" s="360"/>
      <c r="H85" s="360"/>
      <c r="I85" s="360">
        <v>112128.08</v>
      </c>
      <c r="J85" s="360">
        <v>0</v>
      </c>
      <c r="K85" s="360">
        <v>0</v>
      </c>
      <c r="L85" s="462" t="s">
        <v>289</v>
      </c>
      <c r="M85" s="365" t="s">
        <v>37</v>
      </c>
      <c r="N85" s="461"/>
      <c r="O85" s="461"/>
      <c r="P85" s="357">
        <v>100</v>
      </c>
      <c r="Q85" s="161"/>
      <c r="R85" s="1"/>
    </row>
    <row r="86" spans="1:18" ht="31.5" customHeight="1">
      <c r="A86" s="363"/>
      <c r="B86" s="187"/>
      <c r="C86" s="363"/>
      <c r="D86" s="363"/>
      <c r="E86" s="361">
        <v>2022</v>
      </c>
      <c r="F86" s="360">
        <f>I86+J86+K86</f>
        <v>0</v>
      </c>
      <c r="G86" s="360"/>
      <c r="H86" s="360"/>
      <c r="I86" s="360">
        <v>0</v>
      </c>
      <c r="J86" s="360">
        <v>0</v>
      </c>
      <c r="K86" s="360">
        <v>0</v>
      </c>
      <c r="L86" s="187"/>
      <c r="M86" s="363"/>
      <c r="N86" s="461"/>
      <c r="O86" s="461"/>
      <c r="P86" s="357">
        <v>0</v>
      </c>
      <c r="Q86" s="161"/>
      <c r="R86" s="1"/>
    </row>
    <row r="87" spans="1:18" ht="31.5" customHeight="1">
      <c r="A87" s="363"/>
      <c r="B87" s="187"/>
      <c r="C87" s="363"/>
      <c r="D87" s="363"/>
      <c r="E87" s="361">
        <v>2023</v>
      </c>
      <c r="F87" s="360">
        <f>I87+J87+K87</f>
        <v>0</v>
      </c>
      <c r="G87" s="360"/>
      <c r="H87" s="360"/>
      <c r="I87" s="360">
        <v>0</v>
      </c>
      <c r="J87" s="360">
        <v>0</v>
      </c>
      <c r="K87" s="360">
        <v>0</v>
      </c>
      <c r="L87" s="187"/>
      <c r="M87" s="363"/>
      <c r="N87" s="461"/>
      <c r="O87" s="461"/>
      <c r="P87" s="357">
        <v>0</v>
      </c>
      <c r="Q87" s="161"/>
      <c r="R87" s="1"/>
    </row>
    <row r="88" spans="1:18" ht="32.25" customHeight="1">
      <c r="A88" s="359"/>
      <c r="B88" s="188"/>
      <c r="C88" s="359"/>
      <c r="D88" s="359"/>
      <c r="E88" s="361">
        <v>2024</v>
      </c>
      <c r="F88" s="360">
        <f>I88+J88+K88</f>
        <v>0</v>
      </c>
      <c r="G88" s="360"/>
      <c r="H88" s="360"/>
      <c r="I88" s="360">
        <v>0</v>
      </c>
      <c r="J88" s="360">
        <v>0</v>
      </c>
      <c r="K88" s="360">
        <v>0</v>
      </c>
      <c r="L88" s="188"/>
      <c r="M88" s="359"/>
      <c r="N88" s="435">
        <v>100</v>
      </c>
      <c r="O88" s="435">
        <v>100</v>
      </c>
      <c r="P88" s="435">
        <v>0</v>
      </c>
      <c r="Q88" s="161"/>
      <c r="R88" s="1"/>
    </row>
    <row r="89" spans="1:18" ht="33" customHeight="1">
      <c r="A89" s="369" t="s">
        <v>288</v>
      </c>
      <c r="B89" s="368" t="s">
        <v>253</v>
      </c>
      <c r="C89" s="430" t="s">
        <v>43</v>
      </c>
      <c r="D89" s="430" t="s">
        <v>187</v>
      </c>
      <c r="E89" s="361">
        <v>2021</v>
      </c>
      <c r="F89" s="360">
        <f>I89+J89+K89</f>
        <v>1725000</v>
      </c>
      <c r="G89" s="360"/>
      <c r="H89" s="360"/>
      <c r="I89" s="360">
        <v>1725000</v>
      </c>
      <c r="J89" s="360">
        <v>0</v>
      </c>
      <c r="K89" s="360">
        <v>0</v>
      </c>
      <c r="L89" s="462" t="s">
        <v>287</v>
      </c>
      <c r="M89" s="365" t="s">
        <v>37</v>
      </c>
      <c r="N89" s="461"/>
      <c r="O89" s="461"/>
      <c r="P89" s="357">
        <v>100</v>
      </c>
      <c r="Q89" s="161"/>
      <c r="R89" s="1"/>
    </row>
    <row r="90" spans="1:18" ht="31.5" customHeight="1">
      <c r="A90" s="363"/>
      <c r="B90" s="187"/>
      <c r="C90" s="363"/>
      <c r="D90" s="363"/>
      <c r="E90" s="361">
        <v>2022</v>
      </c>
      <c r="F90" s="360">
        <f>I90+J90+K90</f>
        <v>0</v>
      </c>
      <c r="G90" s="360"/>
      <c r="H90" s="360"/>
      <c r="I90" s="360">
        <v>0</v>
      </c>
      <c r="J90" s="360">
        <v>0</v>
      </c>
      <c r="K90" s="360">
        <v>0</v>
      </c>
      <c r="L90" s="187"/>
      <c r="M90" s="363"/>
      <c r="N90" s="461"/>
      <c r="O90" s="461"/>
      <c r="P90" s="357">
        <v>0</v>
      </c>
      <c r="Q90" s="161"/>
      <c r="R90" s="1"/>
    </row>
    <row r="91" spans="1:18" ht="32.25" customHeight="1">
      <c r="A91" s="363"/>
      <c r="B91" s="187"/>
      <c r="C91" s="363"/>
      <c r="D91" s="363"/>
      <c r="E91" s="361">
        <v>2023</v>
      </c>
      <c r="F91" s="360">
        <f>I91+J91+K91</f>
        <v>0</v>
      </c>
      <c r="G91" s="360"/>
      <c r="H91" s="360"/>
      <c r="I91" s="360">
        <v>0</v>
      </c>
      <c r="J91" s="360">
        <v>0</v>
      </c>
      <c r="K91" s="360">
        <v>0</v>
      </c>
      <c r="L91" s="187"/>
      <c r="M91" s="363"/>
      <c r="N91" s="461"/>
      <c r="O91" s="461"/>
      <c r="P91" s="357">
        <v>0</v>
      </c>
      <c r="Q91" s="161"/>
      <c r="R91" s="1"/>
    </row>
    <row r="92" spans="1:18" ht="30" customHeight="1">
      <c r="A92" s="359"/>
      <c r="B92" s="188"/>
      <c r="C92" s="359"/>
      <c r="D92" s="359"/>
      <c r="E92" s="361">
        <v>2024</v>
      </c>
      <c r="F92" s="360">
        <f>I92+J92+K92</f>
        <v>0</v>
      </c>
      <c r="G92" s="360"/>
      <c r="H92" s="360"/>
      <c r="I92" s="360">
        <v>0</v>
      </c>
      <c r="J92" s="360">
        <v>0</v>
      </c>
      <c r="K92" s="360">
        <v>0</v>
      </c>
      <c r="L92" s="188"/>
      <c r="M92" s="359"/>
      <c r="N92" s="435">
        <v>100</v>
      </c>
      <c r="O92" s="435">
        <v>100</v>
      </c>
      <c r="P92" s="435">
        <v>0</v>
      </c>
      <c r="Q92" s="161"/>
      <c r="R92" s="1"/>
    </row>
    <row r="93" spans="1:18" ht="33" customHeight="1">
      <c r="A93" s="369" t="s">
        <v>286</v>
      </c>
      <c r="B93" s="368" t="s">
        <v>285</v>
      </c>
      <c r="C93" s="430" t="s">
        <v>43</v>
      </c>
      <c r="D93" s="430" t="s">
        <v>187</v>
      </c>
      <c r="E93" s="361">
        <v>2021</v>
      </c>
      <c r="F93" s="360">
        <f>I93+J93+K93</f>
        <v>1622816</v>
      </c>
      <c r="G93" s="360"/>
      <c r="H93" s="360"/>
      <c r="I93" s="360">
        <v>1622816</v>
      </c>
      <c r="J93" s="360">
        <v>0</v>
      </c>
      <c r="K93" s="360">
        <v>0</v>
      </c>
      <c r="L93" s="462" t="s">
        <v>284</v>
      </c>
      <c r="M93" s="365" t="s">
        <v>37</v>
      </c>
      <c r="N93" s="461"/>
      <c r="O93" s="461"/>
      <c r="P93" s="357">
        <v>100</v>
      </c>
      <c r="Q93" s="161"/>
      <c r="R93" s="1"/>
    </row>
    <row r="94" spans="1:18" ht="32.25" customHeight="1">
      <c r="A94" s="363"/>
      <c r="B94" s="187"/>
      <c r="C94" s="363"/>
      <c r="D94" s="363"/>
      <c r="E94" s="361">
        <v>2022</v>
      </c>
      <c r="F94" s="360">
        <f>I94+J94+K94</f>
        <v>1622816</v>
      </c>
      <c r="G94" s="360"/>
      <c r="H94" s="360"/>
      <c r="I94" s="360">
        <v>1622816</v>
      </c>
      <c r="J94" s="360">
        <v>0</v>
      </c>
      <c r="K94" s="360">
        <v>0</v>
      </c>
      <c r="L94" s="187"/>
      <c r="M94" s="363"/>
      <c r="N94" s="461"/>
      <c r="O94" s="461"/>
      <c r="P94" s="357">
        <v>0</v>
      </c>
      <c r="Q94" s="161"/>
      <c r="R94" s="1"/>
    </row>
    <row r="95" spans="1:18" ht="30" customHeight="1">
      <c r="A95" s="363"/>
      <c r="B95" s="187"/>
      <c r="C95" s="363"/>
      <c r="D95" s="363"/>
      <c r="E95" s="361">
        <v>2023</v>
      </c>
      <c r="F95" s="360">
        <f>I95+J95+K95</f>
        <v>1622816</v>
      </c>
      <c r="G95" s="360"/>
      <c r="H95" s="360"/>
      <c r="I95" s="360">
        <v>1622816</v>
      </c>
      <c r="J95" s="360">
        <v>0</v>
      </c>
      <c r="K95" s="360">
        <v>0</v>
      </c>
      <c r="L95" s="187"/>
      <c r="M95" s="363"/>
      <c r="N95" s="461"/>
      <c r="O95" s="461"/>
      <c r="P95" s="357">
        <v>0</v>
      </c>
      <c r="Q95" s="161"/>
      <c r="R95" s="1"/>
    </row>
    <row r="96" spans="1:18" ht="28.5" customHeight="1">
      <c r="A96" s="359"/>
      <c r="B96" s="188"/>
      <c r="C96" s="359"/>
      <c r="D96" s="359"/>
      <c r="E96" s="361">
        <v>2024</v>
      </c>
      <c r="F96" s="360">
        <f>I96+J96+K96</f>
        <v>0</v>
      </c>
      <c r="G96" s="360"/>
      <c r="H96" s="360"/>
      <c r="I96" s="360">
        <v>0</v>
      </c>
      <c r="J96" s="360">
        <v>0</v>
      </c>
      <c r="K96" s="360">
        <v>0</v>
      </c>
      <c r="L96" s="188"/>
      <c r="M96" s="359"/>
      <c r="N96" s="435">
        <v>100</v>
      </c>
      <c r="O96" s="435">
        <v>100</v>
      </c>
      <c r="P96" s="435">
        <v>0</v>
      </c>
      <c r="Q96" s="161"/>
      <c r="R96" s="1"/>
    </row>
    <row r="97" spans="1:18" ht="28.5" customHeight="1">
      <c r="A97" s="369" t="s">
        <v>283</v>
      </c>
      <c r="B97" s="368" t="s">
        <v>282</v>
      </c>
      <c r="C97" s="430" t="s">
        <v>43</v>
      </c>
      <c r="D97" s="430" t="s">
        <v>187</v>
      </c>
      <c r="E97" s="361">
        <v>2021</v>
      </c>
      <c r="F97" s="360">
        <f>I97+J97+K97</f>
        <v>3053885</v>
      </c>
      <c r="G97" s="360"/>
      <c r="H97" s="360"/>
      <c r="I97" s="360"/>
      <c r="J97" s="360">
        <v>3053885</v>
      </c>
      <c r="K97" s="360">
        <v>0</v>
      </c>
      <c r="L97" s="462" t="s">
        <v>281</v>
      </c>
      <c r="M97" s="365" t="s">
        <v>280</v>
      </c>
      <c r="N97" s="461"/>
      <c r="O97" s="461"/>
      <c r="P97" s="357">
        <v>0</v>
      </c>
      <c r="Q97" s="161"/>
      <c r="R97" s="1"/>
    </row>
    <row r="98" spans="1:18" ht="28.5" customHeight="1">
      <c r="A98" s="363"/>
      <c r="B98" s="187"/>
      <c r="C98" s="363"/>
      <c r="D98" s="363"/>
      <c r="E98" s="361">
        <v>2022</v>
      </c>
      <c r="F98" s="360">
        <f>I98+J98+K98</f>
        <v>3053885</v>
      </c>
      <c r="G98" s="360"/>
      <c r="H98" s="360"/>
      <c r="I98" s="360">
        <v>0</v>
      </c>
      <c r="J98" s="360">
        <v>3053885</v>
      </c>
      <c r="K98" s="360">
        <v>0</v>
      </c>
      <c r="L98" s="187"/>
      <c r="M98" s="363"/>
      <c r="N98" s="461"/>
      <c r="O98" s="461"/>
      <c r="P98" s="357">
        <v>0</v>
      </c>
      <c r="Q98" s="161"/>
      <c r="R98" s="1"/>
    </row>
    <row r="99" spans="1:18" ht="28.5" customHeight="1">
      <c r="A99" s="363"/>
      <c r="B99" s="187"/>
      <c r="C99" s="363"/>
      <c r="D99" s="363"/>
      <c r="E99" s="361">
        <v>2023</v>
      </c>
      <c r="F99" s="360">
        <f>I99+J99+K99</f>
        <v>3053885</v>
      </c>
      <c r="G99" s="360"/>
      <c r="H99" s="360"/>
      <c r="I99" s="360">
        <v>0</v>
      </c>
      <c r="J99" s="360">
        <v>3053885</v>
      </c>
      <c r="K99" s="360">
        <v>0</v>
      </c>
      <c r="L99" s="187"/>
      <c r="M99" s="363"/>
      <c r="N99" s="461"/>
      <c r="O99" s="461"/>
      <c r="P99" s="357">
        <v>0</v>
      </c>
      <c r="Q99" s="161"/>
      <c r="R99" s="1"/>
    </row>
    <row r="100" spans="1:18" ht="28.5" customHeight="1">
      <c r="A100" s="359"/>
      <c r="B100" s="188"/>
      <c r="C100" s="359"/>
      <c r="D100" s="359"/>
      <c r="E100" s="361">
        <v>2024</v>
      </c>
      <c r="F100" s="360">
        <f>I100+J100+K100</f>
        <v>0</v>
      </c>
      <c r="G100" s="360"/>
      <c r="H100" s="360"/>
      <c r="I100" s="360">
        <v>0</v>
      </c>
      <c r="J100" s="360">
        <v>0</v>
      </c>
      <c r="K100" s="360">
        <v>0</v>
      </c>
      <c r="L100" s="188"/>
      <c r="M100" s="359"/>
      <c r="N100" s="435">
        <v>100</v>
      </c>
      <c r="O100" s="435">
        <v>100</v>
      </c>
      <c r="P100" s="435">
        <v>0</v>
      </c>
      <c r="Q100" s="161"/>
      <c r="R100" s="1"/>
    </row>
    <row r="101" spans="1:16" ht="22.5" customHeight="1">
      <c r="A101" s="446" t="s">
        <v>2</v>
      </c>
      <c r="B101" s="445" t="s">
        <v>80</v>
      </c>
      <c r="C101" s="444" t="s">
        <v>71</v>
      </c>
      <c r="D101" s="444" t="s">
        <v>187</v>
      </c>
      <c r="E101" s="353">
        <v>2021</v>
      </c>
      <c r="F101" s="404">
        <f>I101+J101+K101</f>
        <v>54023040.91</v>
      </c>
      <c r="G101" s="404" t="e">
        <f>G104+#REF!</f>
        <v>#REF!</v>
      </c>
      <c r="H101" s="404" t="e">
        <f>H104+#REF!</f>
        <v>#REF!</v>
      </c>
      <c r="I101" s="404">
        <f>I105+I109+I113+I117</f>
        <v>54023040.91</v>
      </c>
      <c r="J101" s="404">
        <f>J105+J109+J113+J117</f>
        <v>0</v>
      </c>
      <c r="K101" s="404">
        <f>K105+K109+K113+K117</f>
        <v>0</v>
      </c>
      <c r="L101" s="366" t="s">
        <v>63</v>
      </c>
      <c r="M101" s="365" t="s">
        <v>279</v>
      </c>
      <c r="N101" s="460">
        <f>N108</f>
        <v>1550</v>
      </c>
      <c r="O101" s="460">
        <f>O108</f>
        <v>1700</v>
      </c>
      <c r="P101" s="357">
        <v>169285</v>
      </c>
    </row>
    <row r="102" spans="1:16" ht="25.5" customHeight="1">
      <c r="A102" s="441"/>
      <c r="B102" s="440"/>
      <c r="C102" s="439"/>
      <c r="D102" s="439"/>
      <c r="E102" s="353">
        <v>2022</v>
      </c>
      <c r="F102" s="404">
        <f>I102+J102+K102</f>
        <v>55037728.2</v>
      </c>
      <c r="G102" s="404"/>
      <c r="H102" s="404"/>
      <c r="I102" s="404">
        <f>I106+I110+I114+I118</f>
        <v>55037728.2</v>
      </c>
      <c r="J102" s="404">
        <f>J106+J110+J114+J118</f>
        <v>0</v>
      </c>
      <c r="K102" s="404">
        <f>K106+K110+K114+K118</f>
        <v>0</v>
      </c>
      <c r="L102" s="377"/>
      <c r="M102" s="376"/>
      <c r="N102" s="460"/>
      <c r="O102" s="460"/>
      <c r="P102" s="357">
        <v>169285</v>
      </c>
    </row>
    <row r="103" spans="1:16" ht="23.25" customHeight="1">
      <c r="A103" s="441"/>
      <c r="B103" s="440"/>
      <c r="C103" s="439"/>
      <c r="D103" s="439"/>
      <c r="E103" s="353">
        <v>2023</v>
      </c>
      <c r="F103" s="404">
        <f>I103+J103+K103</f>
        <v>55037728.2</v>
      </c>
      <c r="G103" s="404"/>
      <c r="H103" s="404"/>
      <c r="I103" s="404">
        <f>I107+I111+I115+I119</f>
        <v>55037728.2</v>
      </c>
      <c r="J103" s="404">
        <f>J107+J111+J115+J119</f>
        <v>0</v>
      </c>
      <c r="K103" s="404">
        <f>K107+K111+K115+K119</f>
        <v>0</v>
      </c>
      <c r="L103" s="377"/>
      <c r="M103" s="376"/>
      <c r="N103" s="460"/>
      <c r="O103" s="460"/>
      <c r="P103" s="357">
        <v>169285</v>
      </c>
    </row>
    <row r="104" spans="1:16" ht="23.25" customHeight="1">
      <c r="A104" s="441"/>
      <c r="B104" s="440"/>
      <c r="C104" s="439"/>
      <c r="D104" s="439"/>
      <c r="E104" s="405">
        <v>2024</v>
      </c>
      <c r="F104" s="459">
        <f>I104+J104+K104</f>
        <v>0</v>
      </c>
      <c r="G104" s="459"/>
      <c r="H104" s="459"/>
      <c r="I104" s="404">
        <f>I108+I112+I116+I120</f>
        <v>0</v>
      </c>
      <c r="J104" s="404">
        <f>J108+J112+J116+J120</f>
        <v>0</v>
      </c>
      <c r="K104" s="404">
        <f>K108+K112+K116+K120</f>
        <v>0</v>
      </c>
      <c r="L104" s="377"/>
      <c r="M104" s="376"/>
      <c r="N104" s="458" t="e">
        <f>#REF!</f>
        <v>#REF!</v>
      </c>
      <c r="O104" s="458" t="e">
        <f>#REF!</f>
        <v>#REF!</v>
      </c>
      <c r="P104" s="457">
        <v>0</v>
      </c>
    </row>
    <row r="105" spans="1:17" ht="23.25" customHeight="1">
      <c r="A105" s="369" t="s">
        <v>49</v>
      </c>
      <c r="B105" s="456" t="s">
        <v>16</v>
      </c>
      <c r="C105" s="430" t="s">
        <v>71</v>
      </c>
      <c r="D105" s="430" t="s">
        <v>187</v>
      </c>
      <c r="E105" s="361">
        <v>2021</v>
      </c>
      <c r="F105" s="428">
        <f>I105+J105+K105</f>
        <v>22230671.7</v>
      </c>
      <c r="G105" s="404"/>
      <c r="H105" s="404"/>
      <c r="I105" s="428">
        <f>22332954.25-102282.55</f>
        <v>22230671.7</v>
      </c>
      <c r="J105" s="428">
        <v>0</v>
      </c>
      <c r="K105" s="428">
        <v>0</v>
      </c>
      <c r="L105" s="366" t="s">
        <v>278</v>
      </c>
      <c r="M105" s="365" t="s">
        <v>37</v>
      </c>
      <c r="N105" s="454"/>
      <c r="O105" s="454"/>
      <c r="P105" s="453">
        <v>100</v>
      </c>
      <c r="Q105" s="455"/>
    </row>
    <row r="106" spans="1:17" ht="23.25" customHeight="1">
      <c r="A106" s="363"/>
      <c r="B106" s="451"/>
      <c r="C106" s="363"/>
      <c r="D106" s="363"/>
      <c r="E106" s="361">
        <v>2022</v>
      </c>
      <c r="F106" s="428">
        <f>I106+J106+K106</f>
        <v>22332954.25</v>
      </c>
      <c r="G106" s="404"/>
      <c r="H106" s="404"/>
      <c r="I106" s="428">
        <v>22332954.25</v>
      </c>
      <c r="J106" s="428">
        <v>0</v>
      </c>
      <c r="K106" s="428">
        <v>0</v>
      </c>
      <c r="L106" s="187"/>
      <c r="M106" s="363"/>
      <c r="N106" s="454"/>
      <c r="O106" s="454"/>
      <c r="P106" s="453">
        <v>100</v>
      </c>
      <c r="Q106" s="370"/>
    </row>
    <row r="107" spans="1:17" ht="23.25" customHeight="1">
      <c r="A107" s="363"/>
      <c r="B107" s="451"/>
      <c r="C107" s="363"/>
      <c r="D107" s="363"/>
      <c r="E107" s="361">
        <v>2023</v>
      </c>
      <c r="F107" s="428">
        <f>I107+J107+K107</f>
        <v>22332954.25</v>
      </c>
      <c r="G107" s="404"/>
      <c r="H107" s="404"/>
      <c r="I107" s="428">
        <v>22332954.25</v>
      </c>
      <c r="J107" s="428">
        <v>0</v>
      </c>
      <c r="K107" s="428">
        <v>0</v>
      </c>
      <c r="L107" s="187"/>
      <c r="M107" s="363"/>
      <c r="N107" s="454"/>
      <c r="O107" s="454"/>
      <c r="P107" s="453">
        <v>100</v>
      </c>
      <c r="Q107" s="370"/>
    </row>
    <row r="108" spans="1:17" ht="27" customHeight="1">
      <c r="A108" s="359"/>
      <c r="B108" s="450"/>
      <c r="C108" s="359"/>
      <c r="D108" s="359"/>
      <c r="E108" s="361">
        <v>2024</v>
      </c>
      <c r="F108" s="428">
        <f>I108+J108+K108</f>
        <v>0</v>
      </c>
      <c r="G108" s="428"/>
      <c r="H108" s="428"/>
      <c r="I108" s="428">
        <v>0</v>
      </c>
      <c r="J108" s="428">
        <v>0</v>
      </c>
      <c r="K108" s="428">
        <v>0</v>
      </c>
      <c r="L108" s="188"/>
      <c r="M108" s="359"/>
      <c r="N108" s="435">
        <v>1550</v>
      </c>
      <c r="O108" s="435">
        <v>1700</v>
      </c>
      <c r="P108" s="357">
        <v>0</v>
      </c>
      <c r="Q108" s="370"/>
    </row>
    <row r="109" spans="1:17" ht="27" customHeight="1">
      <c r="A109" s="369" t="s">
        <v>50</v>
      </c>
      <c r="B109" s="368" t="s">
        <v>277</v>
      </c>
      <c r="C109" s="430" t="s">
        <v>71</v>
      </c>
      <c r="D109" s="430" t="s">
        <v>187</v>
      </c>
      <c r="E109" s="361">
        <v>2021</v>
      </c>
      <c r="F109" s="449">
        <f>I109+J109+K109</f>
        <v>30678700.74</v>
      </c>
      <c r="G109" s="428"/>
      <c r="H109" s="428"/>
      <c r="I109" s="428">
        <f>32704773.95-2026073.21</f>
        <v>30678700.74</v>
      </c>
      <c r="J109" s="428">
        <v>0</v>
      </c>
      <c r="K109" s="428">
        <v>0</v>
      </c>
      <c r="L109" s="366" t="s">
        <v>276</v>
      </c>
      <c r="M109" s="365" t="s">
        <v>37</v>
      </c>
      <c r="N109" s="448"/>
      <c r="O109" s="448"/>
      <c r="P109" s="447">
        <v>100</v>
      </c>
      <c r="Q109" s="452"/>
    </row>
    <row r="110" spans="1:17" ht="27" customHeight="1">
      <c r="A110" s="363"/>
      <c r="B110" s="451"/>
      <c r="C110" s="363"/>
      <c r="D110" s="363"/>
      <c r="E110" s="361">
        <v>2022</v>
      </c>
      <c r="F110" s="449">
        <f>I110+J110+K110</f>
        <v>32704773.95</v>
      </c>
      <c r="G110" s="428"/>
      <c r="H110" s="428"/>
      <c r="I110" s="428">
        <v>32704773.95</v>
      </c>
      <c r="J110" s="428">
        <v>0</v>
      </c>
      <c r="K110" s="428">
        <v>0</v>
      </c>
      <c r="L110" s="187"/>
      <c r="M110" s="363"/>
      <c r="N110" s="448"/>
      <c r="O110" s="448"/>
      <c r="P110" s="447">
        <v>100</v>
      </c>
      <c r="Q110" s="370"/>
    </row>
    <row r="111" spans="1:17" ht="27" customHeight="1">
      <c r="A111" s="363"/>
      <c r="B111" s="451"/>
      <c r="C111" s="363"/>
      <c r="D111" s="363"/>
      <c r="E111" s="361">
        <v>2023</v>
      </c>
      <c r="F111" s="449">
        <f>I111+J111+K111</f>
        <v>32704773.95</v>
      </c>
      <c r="G111" s="428"/>
      <c r="H111" s="428"/>
      <c r="I111" s="428">
        <v>32704773.95</v>
      </c>
      <c r="J111" s="428">
        <v>0</v>
      </c>
      <c r="K111" s="428">
        <v>0</v>
      </c>
      <c r="L111" s="187"/>
      <c r="M111" s="363"/>
      <c r="N111" s="448"/>
      <c r="O111" s="448"/>
      <c r="P111" s="447">
        <v>100</v>
      </c>
      <c r="Q111" s="370"/>
    </row>
    <row r="112" spans="1:17" ht="27" customHeight="1">
      <c r="A112" s="359"/>
      <c r="B112" s="450"/>
      <c r="C112" s="359"/>
      <c r="D112" s="359"/>
      <c r="E112" s="361">
        <v>2024</v>
      </c>
      <c r="F112" s="449">
        <f>I112+J112+K112</f>
        <v>0</v>
      </c>
      <c r="G112" s="428"/>
      <c r="H112" s="428"/>
      <c r="I112" s="428">
        <v>0</v>
      </c>
      <c r="J112" s="428">
        <v>0</v>
      </c>
      <c r="K112" s="428">
        <v>0</v>
      </c>
      <c r="L112" s="188"/>
      <c r="M112" s="359"/>
      <c r="N112" s="448"/>
      <c r="O112" s="448"/>
      <c r="P112" s="447">
        <v>0</v>
      </c>
      <c r="Q112" s="370"/>
    </row>
    <row r="113" spans="1:17" ht="27" customHeight="1">
      <c r="A113" s="369" t="s">
        <v>275</v>
      </c>
      <c r="B113" s="368" t="s">
        <v>253</v>
      </c>
      <c r="C113" s="430" t="s">
        <v>71</v>
      </c>
      <c r="D113" s="430" t="s">
        <v>187</v>
      </c>
      <c r="E113" s="361">
        <v>2021</v>
      </c>
      <c r="F113" s="449">
        <f>I113+J113+K113</f>
        <v>620000</v>
      </c>
      <c r="G113" s="428"/>
      <c r="H113" s="428"/>
      <c r="I113" s="428">
        <v>620000</v>
      </c>
      <c r="J113" s="428">
        <v>0</v>
      </c>
      <c r="K113" s="428">
        <v>0</v>
      </c>
      <c r="L113" s="366" t="s">
        <v>274</v>
      </c>
      <c r="M113" s="365" t="s">
        <v>37</v>
      </c>
      <c r="N113" s="448"/>
      <c r="O113" s="448"/>
      <c r="P113" s="447">
        <v>100</v>
      </c>
      <c r="Q113" s="161"/>
    </row>
    <row r="114" spans="1:17" ht="27" customHeight="1">
      <c r="A114" s="363"/>
      <c r="B114" s="451"/>
      <c r="C114" s="363"/>
      <c r="D114" s="363"/>
      <c r="E114" s="361">
        <v>2022</v>
      </c>
      <c r="F114" s="449">
        <f>I114+J114+K114</f>
        <v>0</v>
      </c>
      <c r="G114" s="428"/>
      <c r="H114" s="428"/>
      <c r="I114" s="428">
        <v>0</v>
      </c>
      <c r="J114" s="428">
        <v>0</v>
      </c>
      <c r="K114" s="428">
        <v>0</v>
      </c>
      <c r="L114" s="187"/>
      <c r="M114" s="363"/>
      <c r="N114" s="448"/>
      <c r="O114" s="448"/>
      <c r="P114" s="447">
        <v>0</v>
      </c>
      <c r="Q114" s="161"/>
    </row>
    <row r="115" spans="1:17" ht="27" customHeight="1">
      <c r="A115" s="363"/>
      <c r="B115" s="451"/>
      <c r="C115" s="363"/>
      <c r="D115" s="363"/>
      <c r="E115" s="361">
        <v>2023</v>
      </c>
      <c r="F115" s="449">
        <f>I115+J115+K115</f>
        <v>0</v>
      </c>
      <c r="G115" s="428"/>
      <c r="H115" s="428"/>
      <c r="I115" s="428">
        <v>0</v>
      </c>
      <c r="J115" s="428">
        <v>0</v>
      </c>
      <c r="K115" s="428">
        <v>0</v>
      </c>
      <c r="L115" s="187"/>
      <c r="M115" s="363"/>
      <c r="N115" s="448"/>
      <c r="O115" s="448"/>
      <c r="P115" s="447">
        <v>0</v>
      </c>
      <c r="Q115" s="161"/>
    </row>
    <row r="116" spans="1:17" ht="27" customHeight="1">
      <c r="A116" s="359"/>
      <c r="B116" s="450"/>
      <c r="C116" s="359"/>
      <c r="D116" s="359"/>
      <c r="E116" s="361">
        <v>2024</v>
      </c>
      <c r="F116" s="449">
        <f>I116+J116+K116</f>
        <v>0</v>
      </c>
      <c r="G116" s="428"/>
      <c r="H116" s="428"/>
      <c r="I116" s="428">
        <v>0</v>
      </c>
      <c r="J116" s="428">
        <v>0</v>
      </c>
      <c r="K116" s="428">
        <v>0</v>
      </c>
      <c r="L116" s="188"/>
      <c r="M116" s="359"/>
      <c r="N116" s="448"/>
      <c r="O116" s="448"/>
      <c r="P116" s="447">
        <v>0</v>
      </c>
      <c r="Q116" s="161"/>
    </row>
    <row r="117" spans="1:17" ht="27" customHeight="1">
      <c r="A117" s="369" t="s">
        <v>273</v>
      </c>
      <c r="B117" s="368" t="s">
        <v>272</v>
      </c>
      <c r="C117" s="430" t="s">
        <v>71</v>
      </c>
      <c r="D117" s="430" t="s">
        <v>187</v>
      </c>
      <c r="E117" s="361">
        <v>2021</v>
      </c>
      <c r="F117" s="449">
        <f>I117+J117+K117</f>
        <v>493668.47</v>
      </c>
      <c r="G117" s="428"/>
      <c r="H117" s="428"/>
      <c r="I117" s="428">
        <v>493668.47</v>
      </c>
      <c r="J117" s="428">
        <v>0</v>
      </c>
      <c r="K117" s="428">
        <v>0</v>
      </c>
      <c r="L117" s="366" t="s">
        <v>271</v>
      </c>
      <c r="M117" s="365" t="s">
        <v>37</v>
      </c>
      <c r="N117" s="448"/>
      <c r="O117" s="448"/>
      <c r="P117" s="447">
        <v>100</v>
      </c>
      <c r="Q117" s="161"/>
    </row>
    <row r="118" spans="1:17" ht="27" customHeight="1">
      <c r="A118" s="363"/>
      <c r="B118" s="451"/>
      <c r="C118" s="363"/>
      <c r="D118" s="363"/>
      <c r="E118" s="361">
        <v>2022</v>
      </c>
      <c r="F118" s="449">
        <f>I118+J118+K118</f>
        <v>0</v>
      </c>
      <c r="G118" s="428"/>
      <c r="H118" s="428"/>
      <c r="I118" s="428">
        <v>0</v>
      </c>
      <c r="J118" s="428">
        <v>0</v>
      </c>
      <c r="K118" s="428">
        <v>0</v>
      </c>
      <c r="L118" s="187"/>
      <c r="M118" s="363"/>
      <c r="N118" s="448"/>
      <c r="O118" s="448"/>
      <c r="P118" s="447">
        <v>0</v>
      </c>
      <c r="Q118" s="161"/>
    </row>
    <row r="119" spans="1:17" ht="27" customHeight="1">
      <c r="A119" s="363"/>
      <c r="B119" s="451"/>
      <c r="C119" s="363"/>
      <c r="D119" s="363"/>
      <c r="E119" s="361">
        <v>2023</v>
      </c>
      <c r="F119" s="449">
        <f>I119+J119+K119</f>
        <v>0</v>
      </c>
      <c r="G119" s="428"/>
      <c r="H119" s="428"/>
      <c r="I119" s="428">
        <v>0</v>
      </c>
      <c r="J119" s="428">
        <v>0</v>
      </c>
      <c r="K119" s="428">
        <v>0</v>
      </c>
      <c r="L119" s="187"/>
      <c r="M119" s="363"/>
      <c r="N119" s="448"/>
      <c r="O119" s="448"/>
      <c r="P119" s="447">
        <v>0</v>
      </c>
      <c r="Q119" s="161"/>
    </row>
    <row r="120" spans="1:17" ht="27" customHeight="1">
      <c r="A120" s="359"/>
      <c r="B120" s="450"/>
      <c r="C120" s="359"/>
      <c r="D120" s="359"/>
      <c r="E120" s="361">
        <v>2024</v>
      </c>
      <c r="F120" s="449">
        <f>I120+J120+K120</f>
        <v>0</v>
      </c>
      <c r="G120" s="428"/>
      <c r="H120" s="428"/>
      <c r="I120" s="428">
        <v>0</v>
      </c>
      <c r="J120" s="428">
        <v>0</v>
      </c>
      <c r="K120" s="428">
        <v>0</v>
      </c>
      <c r="L120" s="188"/>
      <c r="M120" s="359"/>
      <c r="N120" s="448"/>
      <c r="O120" s="448"/>
      <c r="P120" s="447">
        <v>0</v>
      </c>
      <c r="Q120" s="161"/>
    </row>
    <row r="121" spans="1:16" ht="28.5" customHeight="1">
      <c r="A121" s="446" t="s">
        <v>3</v>
      </c>
      <c r="B121" s="445" t="s">
        <v>81</v>
      </c>
      <c r="C121" s="444" t="s">
        <v>268</v>
      </c>
      <c r="D121" s="430" t="s">
        <v>166</v>
      </c>
      <c r="E121" s="353">
        <v>2021</v>
      </c>
      <c r="F121" s="404">
        <f>I121+J121+K121</f>
        <v>1883207.43</v>
      </c>
      <c r="G121" s="404">
        <f>G123+G124</f>
        <v>0</v>
      </c>
      <c r="H121" s="404">
        <f>H123+H124</f>
        <v>0</v>
      </c>
      <c r="I121" s="404">
        <f>I125</f>
        <v>1883207.43</v>
      </c>
      <c r="J121" s="404">
        <f>J125</f>
        <v>0</v>
      </c>
      <c r="K121" s="404">
        <f>K125</f>
        <v>0</v>
      </c>
      <c r="L121" s="443" t="s">
        <v>270</v>
      </c>
      <c r="M121" s="442" t="s">
        <v>37</v>
      </c>
      <c r="N121" s="435"/>
      <c r="O121" s="434"/>
      <c r="P121" s="433">
        <v>51.8</v>
      </c>
    </row>
    <row r="122" spans="1:16" ht="23.25" customHeight="1">
      <c r="A122" s="441"/>
      <c r="B122" s="440"/>
      <c r="C122" s="439"/>
      <c r="D122" s="438"/>
      <c r="E122" s="353">
        <v>2022</v>
      </c>
      <c r="F122" s="404">
        <f>I122+J122+K122</f>
        <v>1883207.43</v>
      </c>
      <c r="G122" s="404"/>
      <c r="H122" s="404"/>
      <c r="I122" s="404">
        <f>I126</f>
        <v>1883207.43</v>
      </c>
      <c r="J122" s="404">
        <f>J126</f>
        <v>0</v>
      </c>
      <c r="K122" s="404">
        <f>K126</f>
        <v>0</v>
      </c>
      <c r="L122" s="437"/>
      <c r="M122" s="436"/>
      <c r="N122" s="435"/>
      <c r="O122" s="434"/>
      <c r="P122" s="433">
        <v>51.8</v>
      </c>
    </row>
    <row r="123" spans="1:16" ht="27" customHeight="1">
      <c r="A123" s="426"/>
      <c r="B123" s="427"/>
      <c r="C123" s="426"/>
      <c r="D123" s="426"/>
      <c r="E123" s="353">
        <v>2023</v>
      </c>
      <c r="F123" s="404">
        <f>I123+J123+K123</f>
        <v>1883207.43</v>
      </c>
      <c r="G123" s="352"/>
      <c r="H123" s="352"/>
      <c r="I123" s="404">
        <f>I127</f>
        <v>1883207.43</v>
      </c>
      <c r="J123" s="404">
        <f>J127</f>
        <v>0</v>
      </c>
      <c r="K123" s="404">
        <f>K127</f>
        <v>0</v>
      </c>
      <c r="L123" s="427"/>
      <c r="M123" s="426"/>
      <c r="N123" s="435"/>
      <c r="O123" s="434"/>
      <c r="P123" s="433">
        <v>51.8</v>
      </c>
    </row>
    <row r="124" spans="1:16" ht="26.25" customHeight="1">
      <c r="A124" s="422"/>
      <c r="B124" s="423"/>
      <c r="C124" s="422"/>
      <c r="D124" s="422"/>
      <c r="E124" s="405">
        <v>2024</v>
      </c>
      <c r="F124" s="404">
        <f>I124+J124+K124</f>
        <v>0</v>
      </c>
      <c r="G124" s="404"/>
      <c r="H124" s="404"/>
      <c r="I124" s="404">
        <f>I128</f>
        <v>0</v>
      </c>
      <c r="J124" s="404">
        <f>J128</f>
        <v>0</v>
      </c>
      <c r="K124" s="404">
        <f>K128</f>
        <v>0</v>
      </c>
      <c r="L124" s="423"/>
      <c r="M124" s="422"/>
      <c r="N124" s="432"/>
      <c r="O124" s="432"/>
      <c r="P124" s="431">
        <v>0</v>
      </c>
    </row>
    <row r="125" spans="1:17" ht="26.25" customHeight="1">
      <c r="A125" s="369" t="s">
        <v>51</v>
      </c>
      <c r="B125" s="368" t="s">
        <v>269</v>
      </c>
      <c r="C125" s="430" t="s">
        <v>268</v>
      </c>
      <c r="D125" s="430" t="s">
        <v>166</v>
      </c>
      <c r="E125" s="361">
        <v>2021</v>
      </c>
      <c r="F125" s="428">
        <f>I125+J125+K125</f>
        <v>1883207.43</v>
      </c>
      <c r="G125" s="404"/>
      <c r="H125" s="404"/>
      <c r="I125" s="428">
        <v>1883207.43</v>
      </c>
      <c r="J125" s="428">
        <v>0</v>
      </c>
      <c r="K125" s="428">
        <v>0</v>
      </c>
      <c r="L125" s="366" t="s">
        <v>267</v>
      </c>
      <c r="M125" s="365" t="s">
        <v>160</v>
      </c>
      <c r="N125" s="425"/>
      <c r="O125" s="425"/>
      <c r="P125" s="424">
        <v>6</v>
      </c>
      <c r="Q125" s="429"/>
    </row>
    <row r="126" spans="1:17" ht="26.25" customHeight="1">
      <c r="A126" s="426"/>
      <c r="B126" s="427"/>
      <c r="C126" s="426"/>
      <c r="D126" s="426"/>
      <c r="E126" s="361">
        <v>2022</v>
      </c>
      <c r="F126" s="428">
        <f>I126+J126+K126</f>
        <v>1883207.43</v>
      </c>
      <c r="G126" s="404"/>
      <c r="H126" s="404"/>
      <c r="I126" s="428">
        <v>1883207.43</v>
      </c>
      <c r="J126" s="428">
        <v>0</v>
      </c>
      <c r="K126" s="428">
        <v>0</v>
      </c>
      <c r="L126" s="427"/>
      <c r="M126" s="426"/>
      <c r="N126" s="425"/>
      <c r="O126" s="425"/>
      <c r="P126" s="424">
        <v>6</v>
      </c>
      <c r="Q126" s="370"/>
    </row>
    <row r="127" spans="1:17" ht="26.25" customHeight="1">
      <c r="A127" s="426"/>
      <c r="B127" s="427"/>
      <c r="C127" s="426"/>
      <c r="D127" s="426"/>
      <c r="E127" s="361">
        <v>2023</v>
      </c>
      <c r="F127" s="428">
        <f>I127+J127+K127</f>
        <v>1883207.43</v>
      </c>
      <c r="G127" s="404"/>
      <c r="H127" s="404"/>
      <c r="I127" s="428">
        <v>1883207.43</v>
      </c>
      <c r="J127" s="428">
        <v>0</v>
      </c>
      <c r="K127" s="428">
        <v>0</v>
      </c>
      <c r="L127" s="427"/>
      <c r="M127" s="426"/>
      <c r="N127" s="425"/>
      <c r="O127" s="425"/>
      <c r="P127" s="424">
        <v>6</v>
      </c>
      <c r="Q127" s="370"/>
    </row>
    <row r="128" spans="1:17" ht="33.75" customHeight="1">
      <c r="A128" s="422"/>
      <c r="B128" s="423"/>
      <c r="C128" s="422"/>
      <c r="D128" s="422"/>
      <c r="E128" s="361">
        <v>2024</v>
      </c>
      <c r="F128" s="360">
        <f>I128+J128+K128</f>
        <v>0</v>
      </c>
      <c r="G128" s="360"/>
      <c r="H128" s="360"/>
      <c r="I128" s="360">
        <v>0</v>
      </c>
      <c r="J128" s="360">
        <v>0</v>
      </c>
      <c r="K128" s="360">
        <v>0</v>
      </c>
      <c r="L128" s="423"/>
      <c r="M128" s="422"/>
      <c r="N128" s="421"/>
      <c r="O128" s="421"/>
      <c r="P128" s="420">
        <v>0</v>
      </c>
      <c r="Q128" s="370"/>
    </row>
    <row r="129" spans="1:17" ht="19.5" customHeight="1">
      <c r="A129" s="419" t="s">
        <v>4</v>
      </c>
      <c r="B129" s="418" t="s">
        <v>82</v>
      </c>
      <c r="C129" s="417" t="s">
        <v>72</v>
      </c>
      <c r="D129" s="417" t="s">
        <v>166</v>
      </c>
      <c r="E129" s="353">
        <v>2021</v>
      </c>
      <c r="F129" s="404">
        <f>I129+J129+K129</f>
        <v>51834730.17</v>
      </c>
      <c r="G129" s="416"/>
      <c r="H129" s="416"/>
      <c r="I129" s="403">
        <f>I133+I137+I141+I145+I149+I153</f>
        <v>17835089.17</v>
      </c>
      <c r="J129" s="403">
        <f>J133+J137+J141+J145+J149+J153</f>
        <v>33999641</v>
      </c>
      <c r="K129" s="403">
        <f>K133+K137+K141+K145+K149+K153</f>
        <v>0</v>
      </c>
      <c r="L129" s="415" t="s">
        <v>266</v>
      </c>
      <c r="M129" s="407" t="s">
        <v>37</v>
      </c>
      <c r="N129" s="414"/>
      <c r="O129" s="414"/>
      <c r="P129" s="399">
        <v>93.5</v>
      </c>
      <c r="Q129" s="413"/>
    </row>
    <row r="130" spans="1:16" ht="22.5" customHeight="1">
      <c r="A130" s="411"/>
      <c r="B130" s="410"/>
      <c r="C130" s="409"/>
      <c r="D130" s="409"/>
      <c r="E130" s="353">
        <v>2022</v>
      </c>
      <c r="F130" s="404">
        <f>I130+J130+K130</f>
        <v>53043673.019999996</v>
      </c>
      <c r="G130" s="412"/>
      <c r="H130" s="412"/>
      <c r="I130" s="403">
        <f>I134+I138+I142+I146+I150+I154</f>
        <v>17664928.02</v>
      </c>
      <c r="J130" s="403">
        <f>J134+J138+J142+J146+J150+J154</f>
        <v>35378745</v>
      </c>
      <c r="K130" s="403">
        <f>K134+K138+K142+K146+K150+K154</f>
        <v>0</v>
      </c>
      <c r="L130" s="408"/>
      <c r="M130" s="407"/>
      <c r="N130" s="406"/>
      <c r="O130" s="406"/>
      <c r="P130" s="399">
        <v>93.5</v>
      </c>
    </row>
    <row r="131" spans="1:16" ht="18.75" customHeight="1">
      <c r="A131" s="411"/>
      <c r="B131" s="410"/>
      <c r="C131" s="409"/>
      <c r="D131" s="409"/>
      <c r="E131" s="353">
        <v>2023</v>
      </c>
      <c r="F131" s="404">
        <f>I131+J131+K131</f>
        <v>53812099.56</v>
      </c>
      <c r="G131" s="404"/>
      <c r="H131" s="404"/>
      <c r="I131" s="403">
        <f>I135+I139+I143+I147+I151+I155</f>
        <v>17672154.56</v>
      </c>
      <c r="J131" s="403">
        <f>J135+J139+J143+J147+J151+J155</f>
        <v>36139945</v>
      </c>
      <c r="K131" s="403">
        <f>K135+K139+K143+K147+K151+K155</f>
        <v>0</v>
      </c>
      <c r="L131" s="408"/>
      <c r="M131" s="407"/>
      <c r="N131" s="406"/>
      <c r="O131" s="406"/>
      <c r="P131" s="399">
        <v>93.5</v>
      </c>
    </row>
    <row r="132" spans="1:16" ht="24" customHeight="1">
      <c r="A132" s="359"/>
      <c r="B132" s="188"/>
      <c r="C132" s="359"/>
      <c r="D132" s="359"/>
      <c r="E132" s="405">
        <v>2024</v>
      </c>
      <c r="F132" s="404">
        <v>0</v>
      </c>
      <c r="G132" s="404"/>
      <c r="H132" s="404"/>
      <c r="I132" s="403">
        <f>I136+I140+I144+I148+I152+I156</f>
        <v>0</v>
      </c>
      <c r="J132" s="403">
        <f>J136+J140+J144+J148+J152+J156</f>
        <v>0</v>
      </c>
      <c r="K132" s="403">
        <f>K136+K140+K144+K148+K152+K156</f>
        <v>0</v>
      </c>
      <c r="L132" s="402"/>
      <c r="M132" s="173"/>
      <c r="N132" s="401"/>
      <c r="O132" s="400"/>
      <c r="P132" s="399">
        <v>0</v>
      </c>
    </row>
    <row r="133" spans="1:17" ht="26.25" customHeight="1">
      <c r="A133" s="397" t="s">
        <v>54</v>
      </c>
      <c r="B133" s="396" t="s">
        <v>265</v>
      </c>
      <c r="C133" s="386" t="s">
        <v>73</v>
      </c>
      <c r="D133" s="386" t="s">
        <v>166</v>
      </c>
      <c r="E133" s="361">
        <v>2021</v>
      </c>
      <c r="F133" s="360">
        <f>I133+J133+K133</f>
        <v>10583100</v>
      </c>
      <c r="G133" s="352"/>
      <c r="H133" s="352"/>
      <c r="I133" s="360">
        <v>0</v>
      </c>
      <c r="J133" s="360">
        <f>8615700+1967400</f>
        <v>10583100</v>
      </c>
      <c r="K133" s="360">
        <v>0</v>
      </c>
      <c r="L133" s="395" t="s">
        <v>264</v>
      </c>
      <c r="M133" s="394" t="s">
        <v>40</v>
      </c>
      <c r="N133" s="398"/>
      <c r="O133" s="398"/>
      <c r="P133" s="357">
        <v>782</v>
      </c>
      <c r="Q133" s="389"/>
    </row>
    <row r="134" spans="1:17" ht="26.25" customHeight="1">
      <c r="A134" s="397"/>
      <c r="B134" s="396"/>
      <c r="C134" s="390"/>
      <c r="D134" s="390"/>
      <c r="E134" s="361">
        <v>2022</v>
      </c>
      <c r="F134" s="360">
        <f>I134+J134+K134</f>
        <v>10990100</v>
      </c>
      <c r="G134" s="352"/>
      <c r="H134" s="352"/>
      <c r="I134" s="360">
        <v>0</v>
      </c>
      <c r="J134" s="360">
        <v>10990100</v>
      </c>
      <c r="K134" s="360">
        <v>0</v>
      </c>
      <c r="L134" s="395"/>
      <c r="M134" s="394"/>
      <c r="N134" s="398"/>
      <c r="O134" s="398"/>
      <c r="P134" s="357">
        <v>771</v>
      </c>
      <c r="Q134" s="389"/>
    </row>
    <row r="135" spans="1:17" ht="27.75" customHeight="1">
      <c r="A135" s="397"/>
      <c r="B135" s="396"/>
      <c r="C135" s="390"/>
      <c r="D135" s="390"/>
      <c r="E135" s="361">
        <v>2023</v>
      </c>
      <c r="F135" s="360">
        <f>I135+J135+K135</f>
        <v>11397200</v>
      </c>
      <c r="G135" s="360">
        <v>10182900</v>
      </c>
      <c r="H135" s="360">
        <v>11490700</v>
      </c>
      <c r="I135" s="360">
        <v>0</v>
      </c>
      <c r="J135" s="360">
        <v>11397200</v>
      </c>
      <c r="K135" s="360">
        <v>0</v>
      </c>
      <c r="L135" s="395"/>
      <c r="M135" s="394"/>
      <c r="N135" s="393">
        <v>100</v>
      </c>
      <c r="O135" s="393">
        <v>100</v>
      </c>
      <c r="P135" s="357">
        <v>771</v>
      </c>
      <c r="Q135" s="389"/>
    </row>
    <row r="136" spans="1:17" ht="31.5" customHeight="1">
      <c r="A136" s="388"/>
      <c r="B136" s="387"/>
      <c r="C136" s="390"/>
      <c r="D136" s="390"/>
      <c r="E136" s="361">
        <v>2024</v>
      </c>
      <c r="F136" s="360">
        <f>I136+J136+K136</f>
        <v>0</v>
      </c>
      <c r="G136" s="360">
        <v>2312753</v>
      </c>
      <c r="H136" s="360">
        <v>2497880</v>
      </c>
      <c r="I136" s="360">
        <v>0</v>
      </c>
      <c r="J136" s="360">
        <v>0</v>
      </c>
      <c r="K136" s="360">
        <v>0</v>
      </c>
      <c r="L136" s="395"/>
      <c r="M136" s="394"/>
      <c r="N136" s="393"/>
      <c r="O136" s="393"/>
      <c r="P136" s="357">
        <v>0</v>
      </c>
      <c r="Q136" s="389"/>
    </row>
    <row r="137" spans="1:18" ht="54.75" customHeight="1">
      <c r="A137" s="388" t="s">
        <v>263</v>
      </c>
      <c r="B137" s="387" t="s">
        <v>262</v>
      </c>
      <c r="C137" s="386" t="s">
        <v>73</v>
      </c>
      <c r="D137" s="386" t="s">
        <v>166</v>
      </c>
      <c r="E137" s="361">
        <v>2021</v>
      </c>
      <c r="F137" s="360">
        <f>I137+J137+K137</f>
        <v>4616836.74</v>
      </c>
      <c r="G137" s="360"/>
      <c r="H137" s="360"/>
      <c r="I137" s="360">
        <f>60859.18+31477.56</f>
        <v>92336.74</v>
      </c>
      <c r="J137" s="360">
        <f>2982100+1542400</f>
        <v>4524500</v>
      </c>
      <c r="K137" s="360">
        <v>0</v>
      </c>
      <c r="L137" s="366" t="s">
        <v>261</v>
      </c>
      <c r="M137" s="365" t="s">
        <v>37</v>
      </c>
      <c r="N137" s="381"/>
      <c r="O137" s="381"/>
      <c r="P137" s="357">
        <v>100</v>
      </c>
      <c r="Q137" s="389"/>
      <c r="R137" s="167"/>
    </row>
    <row r="138" spans="1:18" ht="54.75" customHeight="1">
      <c r="A138" s="392"/>
      <c r="B138" s="391"/>
      <c r="C138" s="390"/>
      <c r="D138" s="390"/>
      <c r="E138" s="361">
        <v>2022</v>
      </c>
      <c r="F138" s="360">
        <f>I138+J138+K138</f>
        <v>4770306.12</v>
      </c>
      <c r="G138" s="383"/>
      <c r="H138" s="383"/>
      <c r="I138" s="383">
        <v>95406.12</v>
      </c>
      <c r="J138" s="383">
        <v>4674900</v>
      </c>
      <c r="K138" s="383">
        <v>0</v>
      </c>
      <c r="L138" s="377"/>
      <c r="M138" s="376"/>
      <c r="N138" s="381"/>
      <c r="O138" s="381"/>
      <c r="P138" s="357">
        <v>100</v>
      </c>
      <c r="Q138" s="389"/>
      <c r="R138" s="167"/>
    </row>
    <row r="139" spans="1:18" ht="54" customHeight="1">
      <c r="A139" s="392"/>
      <c r="B139" s="391"/>
      <c r="C139" s="390"/>
      <c r="D139" s="390"/>
      <c r="E139" s="361">
        <v>2023</v>
      </c>
      <c r="F139" s="360">
        <f>I139+J139+K139</f>
        <v>5131632.66</v>
      </c>
      <c r="G139" s="383"/>
      <c r="H139" s="383"/>
      <c r="I139" s="383">
        <v>102632.66</v>
      </c>
      <c r="J139" s="383">
        <v>5029000</v>
      </c>
      <c r="K139" s="383">
        <v>0</v>
      </c>
      <c r="L139" s="377"/>
      <c r="M139" s="376"/>
      <c r="N139" s="381"/>
      <c r="O139" s="381"/>
      <c r="P139" s="357">
        <v>100</v>
      </c>
      <c r="Q139" s="389"/>
      <c r="R139" s="167"/>
    </row>
    <row r="140" spans="1:18" ht="45" customHeight="1">
      <c r="A140" s="359"/>
      <c r="B140" s="188"/>
      <c r="C140" s="359"/>
      <c r="D140" s="359"/>
      <c r="E140" s="361">
        <v>2024</v>
      </c>
      <c r="F140" s="360">
        <f>I140+J140+K140</f>
        <v>0</v>
      </c>
      <c r="G140" s="383"/>
      <c r="H140" s="383"/>
      <c r="I140" s="383">
        <v>0</v>
      </c>
      <c r="J140" s="383">
        <v>0</v>
      </c>
      <c r="K140" s="383">
        <v>0</v>
      </c>
      <c r="L140" s="188"/>
      <c r="M140" s="359"/>
      <c r="N140" s="381"/>
      <c r="O140" s="381"/>
      <c r="P140" s="357">
        <v>0</v>
      </c>
      <c r="Q140" s="370"/>
      <c r="R140" s="167"/>
    </row>
    <row r="141" spans="1:22" ht="30" customHeight="1">
      <c r="A141" s="388" t="s">
        <v>61</v>
      </c>
      <c r="B141" s="387" t="s">
        <v>260</v>
      </c>
      <c r="C141" s="386" t="s">
        <v>73</v>
      </c>
      <c r="D141" s="386" t="s">
        <v>166</v>
      </c>
      <c r="E141" s="361">
        <v>2021</v>
      </c>
      <c r="F141" s="383">
        <f>I141+J141+K141</f>
        <v>19277592.86</v>
      </c>
      <c r="G141" s="383"/>
      <c r="H141" s="383"/>
      <c r="I141" s="383">
        <v>385551.86</v>
      </c>
      <c r="J141" s="383">
        <v>18892041</v>
      </c>
      <c r="K141" s="383">
        <v>0</v>
      </c>
      <c r="L141" s="366" t="s">
        <v>259</v>
      </c>
      <c r="M141" s="365" t="s">
        <v>37</v>
      </c>
      <c r="N141" s="381"/>
      <c r="O141" s="381"/>
      <c r="P141" s="357">
        <v>100</v>
      </c>
      <c r="Q141" s="385"/>
      <c r="R141" s="384"/>
      <c r="S141" s="382"/>
      <c r="T141" s="382"/>
      <c r="U141" s="382"/>
      <c r="V141" s="382"/>
    </row>
    <row r="142" spans="1:22" ht="30" customHeight="1">
      <c r="A142" s="363"/>
      <c r="B142" s="187"/>
      <c r="C142" s="363"/>
      <c r="D142" s="363"/>
      <c r="E142" s="361">
        <v>2022</v>
      </c>
      <c r="F142" s="383">
        <f>I142+J142+K142</f>
        <v>20116066.33</v>
      </c>
      <c r="G142" s="383"/>
      <c r="H142" s="383"/>
      <c r="I142" s="383">
        <v>402321.33</v>
      </c>
      <c r="J142" s="383">
        <v>19713745</v>
      </c>
      <c r="K142" s="383">
        <v>0</v>
      </c>
      <c r="L142" s="187"/>
      <c r="M142" s="363"/>
      <c r="N142" s="381"/>
      <c r="O142" s="381"/>
      <c r="P142" s="357">
        <v>100</v>
      </c>
      <c r="Q142" s="382"/>
      <c r="R142" s="382"/>
      <c r="S142" s="382"/>
      <c r="T142" s="382"/>
      <c r="U142" s="382"/>
      <c r="V142" s="382"/>
    </row>
    <row r="143" spans="1:22" ht="30" customHeight="1">
      <c r="A143" s="363"/>
      <c r="B143" s="187"/>
      <c r="C143" s="363"/>
      <c r="D143" s="363"/>
      <c r="E143" s="361">
        <v>2023</v>
      </c>
      <c r="F143" s="383">
        <f>I143+J143+K143</f>
        <v>20116066.33</v>
      </c>
      <c r="G143" s="383"/>
      <c r="H143" s="383"/>
      <c r="I143" s="383">
        <v>402321.33</v>
      </c>
      <c r="J143" s="383">
        <v>19713745</v>
      </c>
      <c r="K143" s="383">
        <v>0</v>
      </c>
      <c r="L143" s="187"/>
      <c r="M143" s="363"/>
      <c r="N143" s="381"/>
      <c r="O143" s="381"/>
      <c r="P143" s="357">
        <v>100</v>
      </c>
      <c r="Q143" s="382"/>
      <c r="R143" s="382"/>
      <c r="S143" s="382"/>
      <c r="T143" s="382"/>
      <c r="U143" s="382"/>
      <c r="V143" s="382"/>
    </row>
    <row r="144" spans="1:22" ht="28.5" customHeight="1">
      <c r="A144" s="359"/>
      <c r="B144" s="188"/>
      <c r="C144" s="359"/>
      <c r="D144" s="359"/>
      <c r="E144" s="361">
        <v>2024</v>
      </c>
      <c r="F144" s="383">
        <f>I144+J144+K144</f>
        <v>0</v>
      </c>
      <c r="G144" s="383"/>
      <c r="H144" s="383"/>
      <c r="I144" s="383">
        <v>0</v>
      </c>
      <c r="J144" s="383">
        <v>0</v>
      </c>
      <c r="K144" s="383">
        <v>0</v>
      </c>
      <c r="L144" s="188"/>
      <c r="M144" s="359"/>
      <c r="N144" s="381"/>
      <c r="O144" s="381"/>
      <c r="P144" s="357">
        <v>0</v>
      </c>
      <c r="Q144" s="382"/>
      <c r="R144" s="382"/>
      <c r="S144" s="382"/>
      <c r="T144" s="382"/>
      <c r="U144" s="382"/>
      <c r="V144" s="382"/>
    </row>
    <row r="145" spans="1:17" ht="24.75" customHeight="1">
      <c r="A145" s="369" t="s">
        <v>62</v>
      </c>
      <c r="B145" s="368" t="s">
        <v>60</v>
      </c>
      <c r="C145" s="367" t="s">
        <v>74</v>
      </c>
      <c r="D145" s="367" t="s">
        <v>166</v>
      </c>
      <c r="E145" s="361">
        <v>2021</v>
      </c>
      <c r="F145" s="360">
        <f>I145+J145+K145</f>
        <v>16753101.29</v>
      </c>
      <c r="G145" s="360"/>
      <c r="H145" s="360"/>
      <c r="I145" s="360">
        <v>16753101.29</v>
      </c>
      <c r="J145" s="360">
        <v>0</v>
      </c>
      <c r="K145" s="360">
        <v>0</v>
      </c>
      <c r="L145" s="366" t="s">
        <v>258</v>
      </c>
      <c r="M145" s="365" t="s">
        <v>136</v>
      </c>
      <c r="N145" s="381"/>
      <c r="O145" s="381"/>
      <c r="P145" s="357">
        <v>6</v>
      </c>
      <c r="Q145" s="380"/>
    </row>
    <row r="146" spans="1:17" ht="30.75" customHeight="1">
      <c r="A146" s="379"/>
      <c r="B146" s="378"/>
      <c r="C146" s="364"/>
      <c r="D146" s="364"/>
      <c r="E146" s="361">
        <v>2022</v>
      </c>
      <c r="F146" s="360">
        <f>I146+J146+K146</f>
        <v>16753101.29</v>
      </c>
      <c r="G146" s="360"/>
      <c r="H146" s="360"/>
      <c r="I146" s="360">
        <v>16753101.29</v>
      </c>
      <c r="J146" s="360">
        <v>0</v>
      </c>
      <c r="K146" s="360">
        <v>0</v>
      </c>
      <c r="L146" s="377"/>
      <c r="M146" s="376"/>
      <c r="N146" s="358"/>
      <c r="O146" s="358"/>
      <c r="P146" s="357">
        <v>6</v>
      </c>
      <c r="Q146" s="370"/>
    </row>
    <row r="147" spans="1:17" ht="30.75" customHeight="1">
      <c r="A147" s="379"/>
      <c r="B147" s="378"/>
      <c r="C147" s="364"/>
      <c r="D147" s="364"/>
      <c r="E147" s="361">
        <v>2023</v>
      </c>
      <c r="F147" s="360">
        <f>I147+J147+K147</f>
        <v>16753101.29</v>
      </c>
      <c r="G147" s="360"/>
      <c r="H147" s="360"/>
      <c r="I147" s="360">
        <v>16753101.29</v>
      </c>
      <c r="J147" s="360">
        <v>0</v>
      </c>
      <c r="K147" s="360">
        <v>0</v>
      </c>
      <c r="L147" s="377"/>
      <c r="M147" s="376"/>
      <c r="N147" s="358"/>
      <c r="O147" s="358"/>
      <c r="P147" s="357">
        <v>6</v>
      </c>
      <c r="Q147" s="370"/>
    </row>
    <row r="148" spans="1:19" ht="26.25" customHeight="1">
      <c r="A148" s="375"/>
      <c r="B148" s="374"/>
      <c r="C148" s="362"/>
      <c r="D148" s="362"/>
      <c r="E148" s="361">
        <v>2024</v>
      </c>
      <c r="F148" s="360">
        <f>I148+J148+K148</f>
        <v>0</v>
      </c>
      <c r="G148" s="360"/>
      <c r="H148" s="360"/>
      <c r="I148" s="360">
        <v>0</v>
      </c>
      <c r="J148" s="360">
        <v>0</v>
      </c>
      <c r="K148" s="360">
        <v>0</v>
      </c>
      <c r="L148" s="373"/>
      <c r="M148" s="372"/>
      <c r="N148" s="358"/>
      <c r="O148" s="358"/>
      <c r="P148" s="357">
        <v>0</v>
      </c>
      <c r="Q148" s="370"/>
      <c r="S148" s="371"/>
    </row>
    <row r="149" spans="1:19" ht="26.25" customHeight="1">
      <c r="A149" s="369" t="s">
        <v>257</v>
      </c>
      <c r="B149" s="368" t="s">
        <v>256</v>
      </c>
      <c r="C149" s="367" t="s">
        <v>74</v>
      </c>
      <c r="D149" s="367" t="s">
        <v>166</v>
      </c>
      <c r="E149" s="361">
        <v>2021</v>
      </c>
      <c r="F149" s="360">
        <f>I149+J149+K149</f>
        <v>414099.28</v>
      </c>
      <c r="G149" s="360"/>
      <c r="H149" s="360"/>
      <c r="I149" s="360">
        <v>414099.28</v>
      </c>
      <c r="J149" s="360">
        <v>0</v>
      </c>
      <c r="K149" s="360">
        <v>0</v>
      </c>
      <c r="L149" s="366" t="s">
        <v>255</v>
      </c>
      <c r="M149" s="365" t="s">
        <v>37</v>
      </c>
      <c r="N149" s="358"/>
      <c r="O149" s="358"/>
      <c r="P149" s="357">
        <v>100</v>
      </c>
      <c r="Q149" s="370"/>
      <c r="S149" s="167"/>
    </row>
    <row r="150" spans="1:19" ht="26.25" customHeight="1">
      <c r="A150" s="363"/>
      <c r="B150" s="187"/>
      <c r="C150" s="364"/>
      <c r="D150" s="364"/>
      <c r="E150" s="361">
        <v>2022</v>
      </c>
      <c r="F150" s="360">
        <f>I150+J150+K150</f>
        <v>414099.28</v>
      </c>
      <c r="G150" s="360"/>
      <c r="H150" s="360"/>
      <c r="I150" s="360">
        <v>414099.28</v>
      </c>
      <c r="J150" s="360">
        <v>0</v>
      </c>
      <c r="K150" s="360">
        <v>0</v>
      </c>
      <c r="L150" s="187"/>
      <c r="M150" s="363"/>
      <c r="N150" s="358"/>
      <c r="O150" s="358"/>
      <c r="P150" s="357">
        <v>100</v>
      </c>
      <c r="Q150" s="370"/>
      <c r="S150" s="167"/>
    </row>
    <row r="151" spans="1:19" ht="26.25" customHeight="1">
      <c r="A151" s="363"/>
      <c r="B151" s="187"/>
      <c r="C151" s="364"/>
      <c r="D151" s="364"/>
      <c r="E151" s="361">
        <v>2023</v>
      </c>
      <c r="F151" s="360">
        <f>I151+J151+K151</f>
        <v>414099.28</v>
      </c>
      <c r="G151" s="360"/>
      <c r="H151" s="360"/>
      <c r="I151" s="360">
        <v>414099.28</v>
      </c>
      <c r="J151" s="360">
        <v>0</v>
      </c>
      <c r="K151" s="360">
        <v>0</v>
      </c>
      <c r="L151" s="187"/>
      <c r="M151" s="363"/>
      <c r="N151" s="358"/>
      <c r="O151" s="358"/>
      <c r="P151" s="357">
        <v>100</v>
      </c>
      <c r="Q151" s="370"/>
      <c r="S151" s="167"/>
    </row>
    <row r="152" spans="1:17" ht="26.25" customHeight="1">
      <c r="A152" s="359"/>
      <c r="B152" s="188"/>
      <c r="C152" s="362"/>
      <c r="D152" s="362"/>
      <c r="E152" s="361">
        <v>2024</v>
      </c>
      <c r="F152" s="360">
        <f>I152+J152+K152</f>
        <v>0</v>
      </c>
      <c r="G152" s="360"/>
      <c r="H152" s="360"/>
      <c r="I152" s="360">
        <v>0</v>
      </c>
      <c r="J152" s="360">
        <v>0</v>
      </c>
      <c r="K152" s="360">
        <v>0</v>
      </c>
      <c r="L152" s="188"/>
      <c r="M152" s="359"/>
      <c r="N152" s="358"/>
      <c r="O152" s="358"/>
      <c r="P152" s="357">
        <v>0</v>
      </c>
      <c r="Q152" s="370"/>
    </row>
    <row r="153" spans="1:17" ht="26.25" customHeight="1">
      <c r="A153" s="369" t="s">
        <v>254</v>
      </c>
      <c r="B153" s="368" t="s">
        <v>253</v>
      </c>
      <c r="C153" s="367" t="s">
        <v>74</v>
      </c>
      <c r="D153" s="367" t="s">
        <v>166</v>
      </c>
      <c r="E153" s="361">
        <v>2021</v>
      </c>
      <c r="F153" s="360">
        <f>I153+J153+K153</f>
        <v>190000</v>
      </c>
      <c r="G153" s="360"/>
      <c r="H153" s="360"/>
      <c r="I153" s="360">
        <v>190000</v>
      </c>
      <c r="J153" s="360">
        <v>0</v>
      </c>
      <c r="K153" s="360">
        <v>0</v>
      </c>
      <c r="L153" s="366" t="s">
        <v>252</v>
      </c>
      <c r="M153" s="365" t="s">
        <v>37</v>
      </c>
      <c r="N153" s="358"/>
      <c r="O153" s="358"/>
      <c r="P153" s="357">
        <v>100</v>
      </c>
      <c r="Q153" s="161"/>
    </row>
    <row r="154" spans="1:17" ht="26.25" customHeight="1">
      <c r="A154" s="363"/>
      <c r="B154" s="187"/>
      <c r="C154" s="364"/>
      <c r="D154" s="364"/>
      <c r="E154" s="361">
        <v>2022</v>
      </c>
      <c r="F154" s="360">
        <f>I154+J154+K154</f>
        <v>0</v>
      </c>
      <c r="G154" s="360"/>
      <c r="H154" s="360"/>
      <c r="I154" s="360">
        <v>0</v>
      </c>
      <c r="J154" s="360">
        <v>0</v>
      </c>
      <c r="K154" s="360">
        <v>0</v>
      </c>
      <c r="L154" s="187"/>
      <c r="M154" s="363"/>
      <c r="N154" s="358"/>
      <c r="O154" s="358"/>
      <c r="P154" s="357">
        <v>0</v>
      </c>
      <c r="Q154" s="161"/>
    </row>
    <row r="155" spans="1:17" ht="26.25" customHeight="1">
      <c r="A155" s="363"/>
      <c r="B155" s="187"/>
      <c r="C155" s="364"/>
      <c r="D155" s="364"/>
      <c r="E155" s="361">
        <v>2023</v>
      </c>
      <c r="F155" s="360">
        <f>I155+J155+K155</f>
        <v>0</v>
      </c>
      <c r="G155" s="360"/>
      <c r="H155" s="360"/>
      <c r="I155" s="360">
        <v>0</v>
      </c>
      <c r="J155" s="360">
        <v>0</v>
      </c>
      <c r="K155" s="360">
        <v>0</v>
      </c>
      <c r="L155" s="187"/>
      <c r="M155" s="363"/>
      <c r="N155" s="358"/>
      <c r="O155" s="358"/>
      <c r="P155" s="357">
        <v>0</v>
      </c>
      <c r="Q155" s="161"/>
    </row>
    <row r="156" spans="1:17" ht="26.25" customHeight="1">
      <c r="A156" s="359"/>
      <c r="B156" s="188"/>
      <c r="C156" s="362"/>
      <c r="D156" s="362"/>
      <c r="E156" s="361">
        <v>2024</v>
      </c>
      <c r="F156" s="360">
        <f>I156+J156+K156</f>
        <v>0</v>
      </c>
      <c r="G156" s="360"/>
      <c r="H156" s="360"/>
      <c r="I156" s="360">
        <v>0</v>
      </c>
      <c r="J156" s="360">
        <v>0</v>
      </c>
      <c r="K156" s="360">
        <v>0</v>
      </c>
      <c r="L156" s="188"/>
      <c r="M156" s="359"/>
      <c r="N156" s="358"/>
      <c r="O156" s="358"/>
      <c r="P156" s="357">
        <v>0</v>
      </c>
      <c r="Q156" s="161"/>
    </row>
    <row r="157" spans="1:16" ht="15">
      <c r="A157" s="355"/>
      <c r="B157" s="356" t="s">
        <v>41</v>
      </c>
      <c r="C157" s="355"/>
      <c r="D157" s="355"/>
      <c r="E157" s="353">
        <v>2021</v>
      </c>
      <c r="F157" s="352">
        <f>I157+J157+K157</f>
        <v>887902415.59</v>
      </c>
      <c r="G157" s="352" t="e">
        <f>SUM(G158:G159)</f>
        <v>#REF!</v>
      </c>
      <c r="H157" s="352" t="e">
        <f>SUM(H158:H159)</f>
        <v>#REF!</v>
      </c>
      <c r="I157" s="352">
        <f>I17+I61+I101+I121+I129</f>
        <v>232181447.64999998</v>
      </c>
      <c r="J157" s="352">
        <f>J17+J61+J101+J121+J129</f>
        <v>655720967.94</v>
      </c>
      <c r="K157" s="352">
        <f>K17+K61+K101+K121+K129</f>
        <v>0</v>
      </c>
      <c r="L157" s="354"/>
      <c r="M157" s="354"/>
      <c r="N157" s="354"/>
      <c r="O157" s="354"/>
      <c r="P157" s="354"/>
    </row>
    <row r="158" spans="1:16" ht="15">
      <c r="A158" s="355"/>
      <c r="B158" s="356"/>
      <c r="C158" s="355"/>
      <c r="D158" s="355"/>
      <c r="E158" s="353">
        <v>2022</v>
      </c>
      <c r="F158" s="352">
        <f>I158+J158+K158</f>
        <v>896088559.9999999</v>
      </c>
      <c r="G158" s="352" t="e">
        <f>G18+G62+#REF!+#REF!</f>
        <v>#REF!</v>
      </c>
      <c r="H158" s="352" t="e">
        <f>H18+H62+#REF!+#REF!</f>
        <v>#REF!</v>
      </c>
      <c r="I158" s="352">
        <f>I18+I62+I102+I122+I130</f>
        <v>224701485.42</v>
      </c>
      <c r="J158" s="352">
        <f>J18+J62+J102+J122+J130</f>
        <v>671387074.5799999</v>
      </c>
      <c r="K158" s="352">
        <f>K18+K62+K102+K122+K130</f>
        <v>0</v>
      </c>
      <c r="L158" s="354"/>
      <c r="M158" s="354"/>
      <c r="N158" s="354"/>
      <c r="O158" s="354"/>
      <c r="P158" s="354"/>
    </row>
    <row r="159" spans="1:16" ht="15">
      <c r="A159" s="355"/>
      <c r="B159" s="356"/>
      <c r="C159" s="355"/>
      <c r="D159" s="355"/>
      <c r="E159" s="353">
        <v>2023</v>
      </c>
      <c r="F159" s="352">
        <f>I159+J159+K159</f>
        <v>906894625.27</v>
      </c>
      <c r="G159" s="352" t="e">
        <f>G20+G64+#REF!+#REF!</f>
        <v>#REF!</v>
      </c>
      <c r="H159" s="352" t="e">
        <f>H20+H64+#REF!+#REF!</f>
        <v>#REF!</v>
      </c>
      <c r="I159" s="352">
        <f>I19+I63+I103+I123+I131</f>
        <v>224708711.95</v>
      </c>
      <c r="J159" s="352">
        <f>J19+J63+J103+J123+J131</f>
        <v>682185913.3199999</v>
      </c>
      <c r="K159" s="352">
        <f>K19+K63+K103+K123+K131</f>
        <v>0</v>
      </c>
      <c r="L159" s="354"/>
      <c r="M159" s="354"/>
      <c r="N159" s="354"/>
      <c r="O159" s="354"/>
      <c r="P159" s="354"/>
    </row>
    <row r="160" spans="1:16" ht="15">
      <c r="A160" s="214"/>
      <c r="B160" s="214"/>
      <c r="C160" s="214"/>
      <c r="D160" s="214"/>
      <c r="E160" s="353">
        <v>2024</v>
      </c>
      <c r="F160" s="352">
        <f>I160+J160+K160</f>
        <v>0</v>
      </c>
      <c r="G160" s="352" t="e">
        <f>G21+G69+#REF!+#REF!</f>
        <v>#REF!</v>
      </c>
      <c r="H160" s="352" t="e">
        <f>H21+H69+#REF!+#REF!</f>
        <v>#REF!</v>
      </c>
      <c r="I160" s="352">
        <f>I20+I64+I104+I124+I132</f>
        <v>0</v>
      </c>
      <c r="J160" s="352">
        <f>J20+J64+J104+J124+J132</f>
        <v>0</v>
      </c>
      <c r="K160" s="352">
        <f>K20+K64+K104+K124+K132</f>
        <v>0</v>
      </c>
      <c r="L160" s="214"/>
      <c r="M160" s="214"/>
      <c r="N160" s="214"/>
      <c r="O160" s="214"/>
      <c r="P160" s="214"/>
    </row>
    <row r="161" spans="1:16" ht="1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1:16" ht="1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1:16" ht="15">
      <c r="A163" s="51"/>
      <c r="B163" s="51"/>
      <c r="C163" s="51"/>
      <c r="D163" s="51"/>
      <c r="E163" s="52"/>
      <c r="F163" s="253"/>
      <c r="G163" s="253"/>
      <c r="H163" s="253"/>
      <c r="I163" s="253"/>
      <c r="J163" s="253"/>
      <c r="K163" s="253"/>
      <c r="L163" s="51"/>
      <c r="M163" s="51"/>
      <c r="N163" s="51"/>
      <c r="O163" s="51"/>
      <c r="P163" s="51"/>
    </row>
    <row r="164" spans="1:16" ht="15">
      <c r="A164" s="51"/>
      <c r="B164" s="51"/>
      <c r="C164" s="51"/>
      <c r="D164" s="51"/>
      <c r="E164" s="52"/>
      <c r="F164" s="52"/>
      <c r="G164" s="52"/>
      <c r="H164" s="52"/>
      <c r="I164" s="52"/>
      <c r="J164" s="52"/>
      <c r="K164" s="52"/>
      <c r="L164" s="51"/>
      <c r="M164" s="51"/>
      <c r="N164" s="51"/>
      <c r="O164" s="51"/>
      <c r="P164" s="51"/>
    </row>
    <row r="165" spans="1:16" ht="15">
      <c r="A165" s="51"/>
      <c r="B165" s="51"/>
      <c r="C165" s="51"/>
      <c r="D165" s="51"/>
      <c r="E165" s="53"/>
      <c r="F165" s="254" t="s">
        <v>85</v>
      </c>
      <c r="G165" s="254"/>
      <c r="H165" s="254"/>
      <c r="I165" s="254"/>
      <c r="J165" s="254"/>
      <c r="K165" s="254"/>
      <c r="L165" s="51"/>
      <c r="M165" s="51"/>
      <c r="N165" s="51"/>
      <c r="O165" s="51"/>
      <c r="P165" s="51"/>
    </row>
    <row r="166" spans="1:16" ht="1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</row>
  </sheetData>
  <sheetProtection/>
  <mergeCells count="264">
    <mergeCell ref="L157:P160"/>
    <mergeCell ref="F163:K163"/>
    <mergeCell ref="A149:A152"/>
    <mergeCell ref="B149:B152"/>
    <mergeCell ref="C149:C152"/>
    <mergeCell ref="F165:K165"/>
    <mergeCell ref="A157:A160"/>
    <mergeCell ref="B157:B160"/>
    <mergeCell ref="C157:C160"/>
    <mergeCell ref="D157:D160"/>
    <mergeCell ref="A153:A156"/>
    <mergeCell ref="B153:B156"/>
    <mergeCell ref="C153:C156"/>
    <mergeCell ref="D153:D156"/>
    <mergeCell ref="L153:L156"/>
    <mergeCell ref="M153:M156"/>
    <mergeCell ref="L149:L152"/>
    <mergeCell ref="M149:M152"/>
    <mergeCell ref="Q141:Q144"/>
    <mergeCell ref="R141:V144"/>
    <mergeCell ref="A145:A148"/>
    <mergeCell ref="B145:B148"/>
    <mergeCell ref="C145:C148"/>
    <mergeCell ref="D145:D148"/>
    <mergeCell ref="L145:L148"/>
    <mergeCell ref="Q149:Q152"/>
    <mergeCell ref="M145:M148"/>
    <mergeCell ref="Q145:Q148"/>
    <mergeCell ref="S148:S151"/>
    <mergeCell ref="A141:A144"/>
    <mergeCell ref="B141:B144"/>
    <mergeCell ref="C141:C144"/>
    <mergeCell ref="D141:D144"/>
    <mergeCell ref="L141:L144"/>
    <mergeCell ref="M141:M144"/>
    <mergeCell ref="D149:D152"/>
    <mergeCell ref="Q133:Q136"/>
    <mergeCell ref="N135:N136"/>
    <mergeCell ref="O135:O136"/>
    <mergeCell ref="A137:A140"/>
    <mergeCell ref="B137:B140"/>
    <mergeCell ref="C137:C140"/>
    <mergeCell ref="D137:D140"/>
    <mergeCell ref="L137:L140"/>
    <mergeCell ref="M137:M140"/>
    <mergeCell ref="Q137:R140"/>
    <mergeCell ref="A133:A136"/>
    <mergeCell ref="B133:B136"/>
    <mergeCell ref="C133:C136"/>
    <mergeCell ref="D133:D136"/>
    <mergeCell ref="L133:L136"/>
    <mergeCell ref="M133:M136"/>
    <mergeCell ref="Q125:Q128"/>
    <mergeCell ref="A129:A132"/>
    <mergeCell ref="B129:B132"/>
    <mergeCell ref="C129:C132"/>
    <mergeCell ref="D129:D132"/>
    <mergeCell ref="L129:L132"/>
    <mergeCell ref="M129:M132"/>
    <mergeCell ref="A125:A128"/>
    <mergeCell ref="B125:B128"/>
    <mergeCell ref="C125:C128"/>
    <mergeCell ref="D125:D128"/>
    <mergeCell ref="L125:L128"/>
    <mergeCell ref="M125:M128"/>
    <mergeCell ref="A121:A124"/>
    <mergeCell ref="B121:B124"/>
    <mergeCell ref="C121:C124"/>
    <mergeCell ref="D121:D124"/>
    <mergeCell ref="L121:L124"/>
    <mergeCell ref="M121:M124"/>
    <mergeCell ref="A117:A120"/>
    <mergeCell ref="B117:B120"/>
    <mergeCell ref="C117:C120"/>
    <mergeCell ref="D117:D120"/>
    <mergeCell ref="L117:L120"/>
    <mergeCell ref="M117:M120"/>
    <mergeCell ref="A113:A116"/>
    <mergeCell ref="B113:B116"/>
    <mergeCell ref="C113:C116"/>
    <mergeCell ref="D113:D116"/>
    <mergeCell ref="L113:L116"/>
    <mergeCell ref="M113:M116"/>
    <mergeCell ref="Q105:Q108"/>
    <mergeCell ref="A109:A112"/>
    <mergeCell ref="B109:B112"/>
    <mergeCell ref="C109:C112"/>
    <mergeCell ref="D109:D112"/>
    <mergeCell ref="L109:L112"/>
    <mergeCell ref="M109:M112"/>
    <mergeCell ref="Q109:Q112"/>
    <mergeCell ref="A105:A108"/>
    <mergeCell ref="B105:B108"/>
    <mergeCell ref="C105:C108"/>
    <mergeCell ref="D105:D108"/>
    <mergeCell ref="L105:L108"/>
    <mergeCell ref="M105:M108"/>
    <mergeCell ref="A101:A104"/>
    <mergeCell ref="B101:B104"/>
    <mergeCell ref="C101:C104"/>
    <mergeCell ref="D101:D104"/>
    <mergeCell ref="L101:L104"/>
    <mergeCell ref="M101:M104"/>
    <mergeCell ref="A97:A100"/>
    <mergeCell ref="B97:B100"/>
    <mergeCell ref="C97:C100"/>
    <mergeCell ref="D97:D100"/>
    <mergeCell ref="L97:L100"/>
    <mergeCell ref="M97:M100"/>
    <mergeCell ref="A93:A96"/>
    <mergeCell ref="B93:B96"/>
    <mergeCell ref="C93:C96"/>
    <mergeCell ref="D93:D96"/>
    <mergeCell ref="L93:L96"/>
    <mergeCell ref="M93:M96"/>
    <mergeCell ref="A89:A92"/>
    <mergeCell ref="B89:B92"/>
    <mergeCell ref="C89:C92"/>
    <mergeCell ref="D89:D92"/>
    <mergeCell ref="L89:L92"/>
    <mergeCell ref="M89:M92"/>
    <mergeCell ref="A85:A88"/>
    <mergeCell ref="B85:B88"/>
    <mergeCell ref="C85:C88"/>
    <mergeCell ref="D85:D88"/>
    <mergeCell ref="L85:L88"/>
    <mergeCell ref="M85:M88"/>
    <mergeCell ref="Q77:Q80"/>
    <mergeCell ref="A81:A84"/>
    <mergeCell ref="B81:B84"/>
    <mergeCell ref="C81:C84"/>
    <mergeCell ref="D81:D84"/>
    <mergeCell ref="L81:L84"/>
    <mergeCell ref="M81:M84"/>
    <mergeCell ref="A77:A80"/>
    <mergeCell ref="B77:B80"/>
    <mergeCell ref="C77:C80"/>
    <mergeCell ref="D77:D80"/>
    <mergeCell ref="L77:L80"/>
    <mergeCell ref="M77:M80"/>
    <mergeCell ref="Q69:Q72"/>
    <mergeCell ref="A73:A76"/>
    <mergeCell ref="B73:B76"/>
    <mergeCell ref="C73:C76"/>
    <mergeCell ref="D73:D76"/>
    <mergeCell ref="L73:L76"/>
    <mergeCell ref="M73:M76"/>
    <mergeCell ref="Q73:Q76"/>
    <mergeCell ref="N65:N68"/>
    <mergeCell ref="O65:O68"/>
    <mergeCell ref="A69:A72"/>
    <mergeCell ref="B69:B72"/>
    <mergeCell ref="C69:C72"/>
    <mergeCell ref="D69:D72"/>
    <mergeCell ref="L69:L72"/>
    <mergeCell ref="M69:M72"/>
    <mergeCell ref="N69:N72"/>
    <mergeCell ref="O69:O72"/>
    <mergeCell ref="A65:A68"/>
    <mergeCell ref="B65:B68"/>
    <mergeCell ref="C65:C68"/>
    <mergeCell ref="D65:D68"/>
    <mergeCell ref="L65:L68"/>
    <mergeCell ref="M65:M68"/>
    <mergeCell ref="A61:A64"/>
    <mergeCell ref="B61:B64"/>
    <mergeCell ref="C61:C64"/>
    <mergeCell ref="D61:D64"/>
    <mergeCell ref="L61:L64"/>
    <mergeCell ref="M61:M64"/>
    <mergeCell ref="D53:D56"/>
    <mergeCell ref="L53:L56"/>
    <mergeCell ref="M53:M56"/>
    <mergeCell ref="A57:A60"/>
    <mergeCell ref="B57:B60"/>
    <mergeCell ref="C57:C60"/>
    <mergeCell ref="D57:D60"/>
    <mergeCell ref="L57:L60"/>
    <mergeCell ref="M57:M60"/>
    <mergeCell ref="A45:A48"/>
    <mergeCell ref="B45:B48"/>
    <mergeCell ref="C45:C48"/>
    <mergeCell ref="A53:A56"/>
    <mergeCell ref="B53:B56"/>
    <mergeCell ref="C53:C56"/>
    <mergeCell ref="A49:A52"/>
    <mergeCell ref="B49:B52"/>
    <mergeCell ref="C49:C52"/>
    <mergeCell ref="D49:D52"/>
    <mergeCell ref="L49:L52"/>
    <mergeCell ref="M49:M52"/>
    <mergeCell ref="D45:D48"/>
    <mergeCell ref="L45:L48"/>
    <mergeCell ref="M45:M48"/>
    <mergeCell ref="N37:N40"/>
    <mergeCell ref="O37:O40"/>
    <mergeCell ref="Q37:Q40"/>
    <mergeCell ref="Q45:Q48"/>
    <mergeCell ref="A41:A44"/>
    <mergeCell ref="B41:B44"/>
    <mergeCell ref="C41:C44"/>
    <mergeCell ref="D41:D44"/>
    <mergeCell ref="L41:L44"/>
    <mergeCell ref="M41:M44"/>
    <mergeCell ref="A37:A40"/>
    <mergeCell ref="B37:B40"/>
    <mergeCell ref="C37:C40"/>
    <mergeCell ref="D37:D40"/>
    <mergeCell ref="L37:L40"/>
    <mergeCell ref="M37:M40"/>
    <mergeCell ref="Q29:Q32"/>
    <mergeCell ref="A33:A36"/>
    <mergeCell ref="B33:B36"/>
    <mergeCell ref="C33:C36"/>
    <mergeCell ref="D33:D36"/>
    <mergeCell ref="L33:L36"/>
    <mergeCell ref="M33:M36"/>
    <mergeCell ref="Q33:Q36"/>
    <mergeCell ref="A29:A32"/>
    <mergeCell ref="B29:B32"/>
    <mergeCell ref="C29:C32"/>
    <mergeCell ref="D29:D32"/>
    <mergeCell ref="L29:L32"/>
    <mergeCell ref="M29:M32"/>
    <mergeCell ref="N21:N24"/>
    <mergeCell ref="O21:O24"/>
    <mergeCell ref="N25:N28"/>
    <mergeCell ref="O25:O28"/>
    <mergeCell ref="A25:A28"/>
    <mergeCell ref="B25:B28"/>
    <mergeCell ref="C25:C28"/>
    <mergeCell ref="D25:D28"/>
    <mergeCell ref="L25:L28"/>
    <mergeCell ref="M25:M28"/>
    <mergeCell ref="A21:A24"/>
    <mergeCell ref="B21:B24"/>
    <mergeCell ref="C21:C24"/>
    <mergeCell ref="D21:D24"/>
    <mergeCell ref="L21:L24"/>
    <mergeCell ref="M21:M24"/>
    <mergeCell ref="A15:P15"/>
    <mergeCell ref="A16:P16"/>
    <mergeCell ref="A17:A20"/>
    <mergeCell ref="B17:B20"/>
    <mergeCell ref="C17:C20"/>
    <mergeCell ref="D17:D20"/>
    <mergeCell ref="L17:L20"/>
    <mergeCell ref="M17:M20"/>
    <mergeCell ref="A10:P10"/>
    <mergeCell ref="A11:A13"/>
    <mergeCell ref="B11:B13"/>
    <mergeCell ref="C11:C13"/>
    <mergeCell ref="D11:D13"/>
    <mergeCell ref="E11:E13"/>
    <mergeCell ref="F11:K12"/>
    <mergeCell ref="L11:L13"/>
    <mergeCell ref="M11:M13"/>
    <mergeCell ref="P11:P13"/>
    <mergeCell ref="M3:P3"/>
    <mergeCell ref="M4:P4"/>
    <mergeCell ref="M1:P1"/>
    <mergeCell ref="M2:P2"/>
    <mergeCell ref="M5:P5"/>
    <mergeCell ref="A8:P9"/>
  </mergeCells>
  <printOptions/>
  <pageMargins left="0.984251968503937" right="0.5905511811023623" top="0.5905511811023623" bottom="0.7086614173228347" header="0.31496062992125984" footer="0.5118110236220472"/>
  <pageSetup fitToHeight="2" horizontalDpi="600" verticalDpi="600" orientation="landscape" paperSize="9" scale="40" r:id="rId3"/>
  <headerFooter differentFirst="1">
    <oddHeader xml:space="preserve">&amp;C&amp;"Times New Roman,обычный"&amp;20 </oddHeader>
  </headerFooter>
  <rowBreaks count="2" manualBreakCount="2">
    <brk id="48" max="15" man="1"/>
    <brk id="128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70" zoomScaleNormal="56" zoomScaleSheetLayoutView="70" zoomScalePageLayoutView="60" workbookViewId="0" topLeftCell="A1">
      <selection activeCell="M6" sqref="M6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8515625" style="0" customWidth="1"/>
    <col min="4" max="4" width="13.8515625" style="0" customWidth="1"/>
    <col min="5" max="5" width="13.7109375" style="0" customWidth="1"/>
    <col min="6" max="6" width="18.57421875" style="0" customWidth="1"/>
    <col min="7" max="8" width="0" style="0" hidden="1" customWidth="1"/>
    <col min="9" max="9" width="16.57421875" style="0" customWidth="1"/>
    <col min="10" max="10" width="19.00390625" style="0" customWidth="1"/>
    <col min="11" max="11" width="17.140625" style="0" customWidth="1"/>
    <col min="12" max="12" width="37.140625" style="0" customWidth="1"/>
    <col min="13" max="13" width="15.8515625" style="0" customWidth="1"/>
    <col min="14" max="15" width="0" style="0" hidden="1" customWidth="1"/>
    <col min="16" max="16" width="34.28125" style="0" customWidth="1"/>
  </cols>
  <sheetData>
    <row r="1" spans="1:19" ht="20.25" customHeight="1">
      <c r="A1" s="541"/>
      <c r="B1" s="540"/>
      <c r="C1" s="540"/>
      <c r="D1" s="539"/>
      <c r="E1" s="538"/>
      <c r="F1" s="531"/>
      <c r="G1" s="537"/>
      <c r="H1" s="537"/>
      <c r="I1" s="536"/>
      <c r="J1" s="536"/>
      <c r="K1" s="536"/>
      <c r="L1" s="545"/>
      <c r="M1" s="544" t="s">
        <v>354</v>
      </c>
      <c r="N1" s="543"/>
      <c r="O1" s="543"/>
      <c r="P1" s="543"/>
      <c r="Q1" s="413"/>
      <c r="R1" s="413"/>
      <c r="S1" s="413"/>
    </row>
    <row r="2" spans="1:19" ht="21" customHeight="1">
      <c r="A2" s="541"/>
      <c r="B2" s="540"/>
      <c r="C2" s="540"/>
      <c r="D2" s="539"/>
      <c r="E2" s="538"/>
      <c r="F2" s="531"/>
      <c r="G2" s="537"/>
      <c r="H2" s="537"/>
      <c r="I2" s="536"/>
      <c r="J2" s="536"/>
      <c r="K2" s="536"/>
      <c r="L2" s="528" t="s">
        <v>337</v>
      </c>
      <c r="M2" s="544" t="s">
        <v>353</v>
      </c>
      <c r="N2" s="543"/>
      <c r="O2" s="543"/>
      <c r="P2" s="543"/>
      <c r="Q2" s="413"/>
      <c r="R2" s="413"/>
      <c r="S2" s="413"/>
    </row>
    <row r="3" spans="1:19" ht="19.5" customHeight="1">
      <c r="A3" s="541"/>
      <c r="B3" s="540"/>
      <c r="C3" s="540"/>
      <c r="D3" s="539"/>
      <c r="E3" s="538"/>
      <c r="F3" s="531"/>
      <c r="G3" s="537"/>
      <c r="H3" s="537"/>
      <c r="I3" s="536"/>
      <c r="J3" s="536"/>
      <c r="K3" s="536"/>
      <c r="L3" s="528"/>
      <c r="M3" s="544" t="s">
        <v>352</v>
      </c>
      <c r="N3" s="543"/>
      <c r="O3" s="543"/>
      <c r="P3" s="543"/>
      <c r="Q3" s="413"/>
      <c r="R3" s="413"/>
      <c r="S3" s="413"/>
    </row>
    <row r="4" spans="1:19" ht="22.5" customHeight="1">
      <c r="A4" s="541"/>
      <c r="B4" s="540"/>
      <c r="C4" s="540"/>
      <c r="D4" s="539"/>
      <c r="E4" s="538"/>
      <c r="F4" s="531"/>
      <c r="G4" s="537"/>
      <c r="H4" s="537"/>
      <c r="I4" s="536"/>
      <c r="J4" s="536"/>
      <c r="K4" s="536"/>
      <c r="L4" s="528"/>
      <c r="M4" s="544" t="s">
        <v>351</v>
      </c>
      <c r="N4" s="543"/>
      <c r="O4" s="543"/>
      <c r="P4" s="543"/>
      <c r="Q4" s="413"/>
      <c r="R4" s="413"/>
      <c r="S4" s="413"/>
    </row>
    <row r="5" spans="1:19" ht="23.25" customHeight="1">
      <c r="A5" s="541"/>
      <c r="B5" s="540"/>
      <c r="C5" s="540"/>
      <c r="D5" s="539"/>
      <c r="E5" s="538"/>
      <c r="F5" s="531"/>
      <c r="G5" s="537"/>
      <c r="H5" s="537"/>
      <c r="I5" s="536"/>
      <c r="J5" s="536"/>
      <c r="K5" s="536"/>
      <c r="L5" s="528"/>
      <c r="M5" s="544" t="s">
        <v>350</v>
      </c>
      <c r="N5" s="543"/>
      <c r="O5" s="543"/>
      <c r="P5" s="543"/>
      <c r="Q5" s="413"/>
      <c r="R5" s="413"/>
      <c r="S5" s="413"/>
    </row>
    <row r="6" spans="1:16" ht="18" customHeight="1">
      <c r="A6" s="541"/>
      <c r="B6" s="540"/>
      <c r="C6" s="540"/>
      <c r="D6" s="539"/>
      <c r="E6" s="538"/>
      <c r="F6" s="531"/>
      <c r="G6" s="537"/>
      <c r="H6" s="537"/>
      <c r="I6" s="536"/>
      <c r="J6" s="536"/>
      <c r="K6" s="536"/>
      <c r="L6" s="528"/>
      <c r="M6" s="528"/>
      <c r="N6" s="528"/>
      <c r="O6" s="528"/>
      <c r="P6" s="528"/>
    </row>
    <row r="7" spans="1:16" ht="18.75" customHeight="1" hidden="1">
      <c r="A7" s="535"/>
      <c r="B7" s="534"/>
      <c r="C7" s="534"/>
      <c r="D7" s="533"/>
      <c r="E7" s="532"/>
      <c r="F7" s="531"/>
      <c r="G7" s="530"/>
      <c r="H7" s="530"/>
      <c r="I7" s="529"/>
      <c r="J7" s="529"/>
      <c r="K7" s="529"/>
      <c r="L7" s="528"/>
      <c r="M7" s="528"/>
      <c r="N7" s="528"/>
      <c r="O7" s="528"/>
      <c r="P7" s="528"/>
    </row>
    <row r="8" spans="1:16" ht="15">
      <c r="A8" s="527" t="s">
        <v>186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</row>
    <row r="9" spans="1:16" ht="15">
      <c r="A9" s="526"/>
      <c r="B9" s="526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</row>
    <row r="10" spans="1:16" ht="12" customHeight="1">
      <c r="A10" s="525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</row>
    <row r="11" spans="1:16" ht="15.75" customHeight="1">
      <c r="A11" s="388" t="s">
        <v>8</v>
      </c>
      <c r="B11" s="524" t="s">
        <v>31</v>
      </c>
      <c r="C11" s="524" t="s">
        <v>157</v>
      </c>
      <c r="D11" s="388" t="s">
        <v>158</v>
      </c>
      <c r="E11" s="388" t="s">
        <v>217</v>
      </c>
      <c r="F11" s="523" t="s">
        <v>214</v>
      </c>
      <c r="G11" s="566"/>
      <c r="H11" s="566"/>
      <c r="I11" s="566"/>
      <c r="J11" s="566"/>
      <c r="K11" s="566"/>
      <c r="L11" s="565" t="s">
        <v>215</v>
      </c>
      <c r="M11" s="563" t="s">
        <v>36</v>
      </c>
      <c r="N11" s="564"/>
      <c r="O11" s="564"/>
      <c r="P11" s="563" t="s">
        <v>216</v>
      </c>
    </row>
    <row r="12" spans="1:16" ht="15.75" customHeight="1">
      <c r="A12" s="392"/>
      <c r="B12" s="519"/>
      <c r="C12" s="363"/>
      <c r="D12" s="392"/>
      <c r="E12" s="392"/>
      <c r="F12" s="518"/>
      <c r="G12" s="226"/>
      <c r="H12" s="226"/>
      <c r="I12" s="226"/>
      <c r="J12" s="226"/>
      <c r="K12" s="226"/>
      <c r="L12" s="518"/>
      <c r="M12" s="226"/>
      <c r="N12" s="562"/>
      <c r="O12" s="562"/>
      <c r="P12" s="226"/>
    </row>
    <row r="13" spans="1:16" ht="15.75">
      <c r="A13" s="515"/>
      <c r="B13" s="516"/>
      <c r="C13" s="359"/>
      <c r="D13" s="515"/>
      <c r="E13" s="515"/>
      <c r="F13" s="514" t="s">
        <v>212</v>
      </c>
      <c r="G13" s="514" t="s">
        <v>32</v>
      </c>
      <c r="H13" s="514" t="s">
        <v>33</v>
      </c>
      <c r="I13" s="513" t="s">
        <v>6</v>
      </c>
      <c r="J13" s="513" t="s">
        <v>213</v>
      </c>
      <c r="K13" s="513" t="s">
        <v>127</v>
      </c>
      <c r="L13" s="561"/>
      <c r="M13" s="560"/>
      <c r="N13" s="512">
        <v>2014</v>
      </c>
      <c r="O13" s="512">
        <v>2015</v>
      </c>
      <c r="P13" s="560"/>
    </row>
    <row r="14" spans="1:16" ht="15">
      <c r="A14" s="510" t="s">
        <v>17</v>
      </c>
      <c r="B14" s="510" t="s">
        <v>9</v>
      </c>
      <c r="C14" s="510" t="s">
        <v>11</v>
      </c>
      <c r="D14" s="510" t="s">
        <v>13</v>
      </c>
      <c r="E14" s="510" t="s">
        <v>18</v>
      </c>
      <c r="F14" s="510" t="s">
        <v>19</v>
      </c>
      <c r="G14" s="510" t="s">
        <v>18</v>
      </c>
      <c r="H14" s="510" t="s">
        <v>19</v>
      </c>
      <c r="I14" s="511" t="s">
        <v>20</v>
      </c>
      <c r="J14" s="511" t="s">
        <v>21</v>
      </c>
      <c r="K14" s="511" t="s">
        <v>24</v>
      </c>
      <c r="L14" s="510" t="s">
        <v>25</v>
      </c>
      <c r="M14" s="510" t="s">
        <v>26</v>
      </c>
      <c r="N14" s="510" t="s">
        <v>25</v>
      </c>
      <c r="O14" s="510" t="s">
        <v>26</v>
      </c>
      <c r="P14" s="510" t="s">
        <v>27</v>
      </c>
    </row>
    <row r="15" spans="1:16" ht="19.5" customHeight="1">
      <c r="A15" s="559" t="s">
        <v>349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</row>
    <row r="16" spans="1:16" ht="34.5" customHeight="1">
      <c r="A16" s="559" t="s">
        <v>348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</row>
    <row r="17" spans="1:16" ht="22.5" customHeight="1">
      <c r="A17" s="446" t="s">
        <v>0</v>
      </c>
      <c r="B17" s="445" t="s">
        <v>347</v>
      </c>
      <c r="C17" s="441" t="s">
        <v>341</v>
      </c>
      <c r="D17" s="441" t="s">
        <v>187</v>
      </c>
      <c r="E17" s="353">
        <v>2021</v>
      </c>
      <c r="F17" s="404">
        <f>I17+J17+K17</f>
        <v>15224295.409999998</v>
      </c>
      <c r="G17" s="404" t="e">
        <f>SUM(G18:G20)</f>
        <v>#REF!</v>
      </c>
      <c r="H17" s="404" t="e">
        <f>SUM(H18:H20)</f>
        <v>#REF!</v>
      </c>
      <c r="I17" s="404">
        <f>I21+I25</f>
        <v>15224295.409999998</v>
      </c>
      <c r="J17" s="404">
        <f>J21+J25</f>
        <v>0</v>
      </c>
      <c r="K17" s="404">
        <f>K21+K25</f>
        <v>0</v>
      </c>
      <c r="L17" s="508" t="s">
        <v>346</v>
      </c>
      <c r="M17" s="479" t="s">
        <v>343</v>
      </c>
      <c r="N17" s="507">
        <f>N21</f>
        <v>0</v>
      </c>
      <c r="O17" s="507">
        <f>O21</f>
        <v>0</v>
      </c>
      <c r="P17" s="557">
        <v>1</v>
      </c>
    </row>
    <row r="18" spans="1:16" ht="23.25" customHeight="1">
      <c r="A18" s="441"/>
      <c r="B18" s="440"/>
      <c r="C18" s="441"/>
      <c r="D18" s="441"/>
      <c r="E18" s="353">
        <v>2022</v>
      </c>
      <c r="F18" s="404">
        <f>I18+J18+K18</f>
        <v>14151484.29</v>
      </c>
      <c r="G18" s="404" t="e">
        <f>#REF!+#REF!+#REF!+#REF!</f>
        <v>#REF!</v>
      </c>
      <c r="H18" s="404" t="e">
        <f>#REF!+#REF!+#REF!+#REF!</f>
        <v>#REF!</v>
      </c>
      <c r="I18" s="404">
        <f>I22+I26</f>
        <v>14151484.29</v>
      </c>
      <c r="J18" s="404">
        <f>J22+J26</f>
        <v>0</v>
      </c>
      <c r="K18" s="404">
        <f>K22+K26</f>
        <v>0</v>
      </c>
      <c r="L18" s="506"/>
      <c r="M18" s="476"/>
      <c r="N18" s="505">
        <f>N24</f>
        <v>0</v>
      </c>
      <c r="O18" s="505">
        <f>O24</f>
        <v>0</v>
      </c>
      <c r="P18" s="557">
        <v>1</v>
      </c>
    </row>
    <row r="19" spans="1:16" ht="22.5" customHeight="1">
      <c r="A19" s="441"/>
      <c r="B19" s="440"/>
      <c r="C19" s="441"/>
      <c r="D19" s="441"/>
      <c r="E19" s="353">
        <v>2023</v>
      </c>
      <c r="F19" s="404">
        <f>I19+J19+K19</f>
        <v>14151484.29</v>
      </c>
      <c r="G19" s="404"/>
      <c r="H19" s="404"/>
      <c r="I19" s="404">
        <f>I23+I27</f>
        <v>14151484.29</v>
      </c>
      <c r="J19" s="404">
        <f>J23+J27</f>
        <v>0</v>
      </c>
      <c r="K19" s="404">
        <f>K23+K27</f>
        <v>0</v>
      </c>
      <c r="L19" s="506"/>
      <c r="M19" s="476"/>
      <c r="N19" s="505"/>
      <c r="O19" s="505"/>
      <c r="P19" s="557">
        <v>1</v>
      </c>
    </row>
    <row r="20" spans="1:16" ht="26.25" customHeight="1">
      <c r="A20" s="503"/>
      <c r="B20" s="504"/>
      <c r="C20" s="503"/>
      <c r="D20" s="503"/>
      <c r="E20" s="353">
        <v>2024</v>
      </c>
      <c r="F20" s="404">
        <f>I20+J20+K20</f>
        <v>0</v>
      </c>
      <c r="G20" s="404">
        <f>G24</f>
        <v>0</v>
      </c>
      <c r="H20" s="404">
        <f>H24</f>
        <v>0</v>
      </c>
      <c r="I20" s="404">
        <f>I24+I28</f>
        <v>0</v>
      </c>
      <c r="J20" s="404">
        <f>J24+J28</f>
        <v>0</v>
      </c>
      <c r="K20" s="404">
        <f>K24+K28</f>
        <v>0</v>
      </c>
      <c r="L20" s="502"/>
      <c r="M20" s="473"/>
      <c r="N20" s="501" t="e">
        <f>#REF!</f>
        <v>#REF!</v>
      </c>
      <c r="O20" s="501" t="e">
        <f>#REF!</f>
        <v>#REF!</v>
      </c>
      <c r="P20" s="557">
        <v>1</v>
      </c>
    </row>
    <row r="21" spans="1:16" ht="27.75" customHeight="1">
      <c r="A21" s="369" t="s">
        <v>44</v>
      </c>
      <c r="B21" s="368" t="s">
        <v>345</v>
      </c>
      <c r="C21" s="369" t="s">
        <v>341</v>
      </c>
      <c r="D21" s="369" t="s">
        <v>187</v>
      </c>
      <c r="E21" s="361">
        <v>2021</v>
      </c>
      <c r="F21" s="360">
        <f>I21+J21+K21</f>
        <v>15019295.409999998</v>
      </c>
      <c r="G21" s="360"/>
      <c r="H21" s="360"/>
      <c r="I21" s="494">
        <f>14151484.29+867811.12</f>
        <v>15019295.409999998</v>
      </c>
      <c r="J21" s="360">
        <v>0</v>
      </c>
      <c r="K21" s="360">
        <v>0</v>
      </c>
      <c r="L21" s="462" t="s">
        <v>344</v>
      </c>
      <c r="M21" s="470" t="s">
        <v>343</v>
      </c>
      <c r="N21" s="470"/>
      <c r="O21" s="470"/>
      <c r="P21" s="357">
        <v>0</v>
      </c>
    </row>
    <row r="22" spans="1:16" ht="27" customHeight="1">
      <c r="A22" s="379"/>
      <c r="B22" s="378"/>
      <c r="C22" s="379"/>
      <c r="D22" s="379"/>
      <c r="E22" s="500">
        <v>2022</v>
      </c>
      <c r="F22" s="360">
        <f>I22+J22+K22</f>
        <v>14151484.29</v>
      </c>
      <c r="G22" s="465"/>
      <c r="H22" s="465"/>
      <c r="I22" s="494">
        <v>14151484.29</v>
      </c>
      <c r="J22" s="465">
        <v>0</v>
      </c>
      <c r="K22" s="465">
        <v>0</v>
      </c>
      <c r="L22" s="489"/>
      <c r="M22" s="468"/>
      <c r="N22" s="468"/>
      <c r="O22" s="468"/>
      <c r="P22" s="357">
        <v>0</v>
      </c>
    </row>
    <row r="23" spans="1:16" ht="27" customHeight="1">
      <c r="A23" s="379"/>
      <c r="B23" s="378"/>
      <c r="C23" s="379"/>
      <c r="D23" s="379"/>
      <c r="E23" s="500">
        <v>2023</v>
      </c>
      <c r="F23" s="360">
        <f>I23+J23+K23</f>
        <v>14151484.29</v>
      </c>
      <c r="G23" s="465"/>
      <c r="H23" s="465"/>
      <c r="I23" s="494">
        <v>14151484.29</v>
      </c>
      <c r="J23" s="465">
        <v>0</v>
      </c>
      <c r="K23" s="465">
        <v>0</v>
      </c>
      <c r="L23" s="489"/>
      <c r="M23" s="468"/>
      <c r="N23" s="468"/>
      <c r="O23" s="468"/>
      <c r="P23" s="357">
        <v>0</v>
      </c>
    </row>
    <row r="24" spans="1:16" ht="26.25" customHeight="1">
      <c r="A24" s="379"/>
      <c r="B24" s="378"/>
      <c r="C24" s="375"/>
      <c r="D24" s="375"/>
      <c r="E24" s="500">
        <v>2024</v>
      </c>
      <c r="F24" s="360">
        <f>I24+J24+K24</f>
        <v>0</v>
      </c>
      <c r="G24" s="465"/>
      <c r="H24" s="465"/>
      <c r="I24" s="469">
        <v>0</v>
      </c>
      <c r="J24" s="469">
        <v>0</v>
      </c>
      <c r="K24" s="469">
        <v>0</v>
      </c>
      <c r="L24" s="487"/>
      <c r="M24" s="466"/>
      <c r="N24" s="466"/>
      <c r="O24" s="466"/>
      <c r="P24" s="357">
        <v>0</v>
      </c>
    </row>
    <row r="25" spans="1:16" ht="26.25" customHeight="1">
      <c r="A25" s="369" t="s">
        <v>45</v>
      </c>
      <c r="B25" s="368" t="s">
        <v>342</v>
      </c>
      <c r="C25" s="369" t="s">
        <v>341</v>
      </c>
      <c r="D25" s="369" t="s">
        <v>187</v>
      </c>
      <c r="E25" s="361">
        <v>2021</v>
      </c>
      <c r="F25" s="360">
        <f>I25+J25+K25</f>
        <v>205000</v>
      </c>
      <c r="G25" s="360"/>
      <c r="H25" s="360"/>
      <c r="I25" s="494">
        <v>205000</v>
      </c>
      <c r="J25" s="360">
        <v>0</v>
      </c>
      <c r="K25" s="360">
        <v>0</v>
      </c>
      <c r="L25" s="462" t="s">
        <v>340</v>
      </c>
      <c r="M25" s="470" t="s">
        <v>37</v>
      </c>
      <c r="N25" s="470"/>
      <c r="O25" s="470"/>
      <c r="P25" s="357">
        <v>100</v>
      </c>
    </row>
    <row r="26" spans="1:16" ht="26.25" customHeight="1">
      <c r="A26" s="379"/>
      <c r="B26" s="378"/>
      <c r="C26" s="379"/>
      <c r="D26" s="379"/>
      <c r="E26" s="500">
        <v>2022</v>
      </c>
      <c r="F26" s="360">
        <f>I26+J26+K26</f>
        <v>0</v>
      </c>
      <c r="G26" s="465"/>
      <c r="H26" s="465"/>
      <c r="I26" s="494">
        <v>0</v>
      </c>
      <c r="J26" s="465">
        <v>0</v>
      </c>
      <c r="K26" s="465">
        <v>0</v>
      </c>
      <c r="L26" s="489"/>
      <c r="M26" s="468"/>
      <c r="N26" s="468"/>
      <c r="O26" s="468"/>
      <c r="P26" s="357">
        <v>0</v>
      </c>
    </row>
    <row r="27" spans="1:16" ht="26.25" customHeight="1">
      <c r="A27" s="379"/>
      <c r="B27" s="378"/>
      <c r="C27" s="379"/>
      <c r="D27" s="379"/>
      <c r="E27" s="500">
        <v>2023</v>
      </c>
      <c r="F27" s="360">
        <f>I27+J27+K27</f>
        <v>0</v>
      </c>
      <c r="G27" s="465"/>
      <c r="H27" s="465"/>
      <c r="I27" s="494">
        <v>0</v>
      </c>
      <c r="J27" s="465">
        <v>0</v>
      </c>
      <c r="K27" s="465">
        <v>0</v>
      </c>
      <c r="L27" s="489"/>
      <c r="M27" s="468"/>
      <c r="N27" s="468"/>
      <c r="O27" s="468"/>
      <c r="P27" s="357">
        <v>0</v>
      </c>
    </row>
    <row r="28" spans="1:16" ht="26.25" customHeight="1">
      <c r="A28" s="379"/>
      <c r="B28" s="378"/>
      <c r="C28" s="375"/>
      <c r="D28" s="375"/>
      <c r="E28" s="500">
        <v>2024</v>
      </c>
      <c r="F28" s="360">
        <f>I28+J28+K28</f>
        <v>0</v>
      </c>
      <c r="G28" s="465"/>
      <c r="H28" s="465"/>
      <c r="I28" s="469">
        <v>0</v>
      </c>
      <c r="J28" s="469">
        <v>0</v>
      </c>
      <c r="K28" s="469">
        <v>0</v>
      </c>
      <c r="L28" s="487"/>
      <c r="M28" s="466"/>
      <c r="N28" s="466"/>
      <c r="O28" s="466"/>
      <c r="P28" s="357">
        <v>0</v>
      </c>
    </row>
    <row r="29" spans="1:16" ht="21" customHeight="1">
      <c r="A29" s="556"/>
      <c r="B29" s="356" t="s">
        <v>339</v>
      </c>
      <c r="C29" s="553"/>
      <c r="D29" s="553"/>
      <c r="E29" s="549">
        <v>2021</v>
      </c>
      <c r="F29" s="548">
        <f>I29+J29+K29</f>
        <v>15224295.409999998</v>
      </c>
      <c r="G29" s="548" t="e">
        <f>SUM(G30:G32)</f>
        <v>#REF!</v>
      </c>
      <c r="H29" s="548" t="e">
        <f>SUM(H30:H32)</f>
        <v>#REF!</v>
      </c>
      <c r="I29" s="404">
        <f>I17</f>
        <v>15224295.409999998</v>
      </c>
      <c r="J29" s="404">
        <f>J17</f>
        <v>0</v>
      </c>
      <c r="K29" s="404">
        <f>K17</f>
        <v>0</v>
      </c>
      <c r="L29" s="555"/>
      <c r="M29" s="554"/>
      <c r="N29" s="554"/>
      <c r="O29" s="554"/>
      <c r="P29" s="554"/>
    </row>
    <row r="30" spans="1:16" ht="19.5" customHeight="1">
      <c r="A30" s="553"/>
      <c r="B30" s="356"/>
      <c r="C30" s="553"/>
      <c r="D30" s="553"/>
      <c r="E30" s="549">
        <v>2022</v>
      </c>
      <c r="F30" s="548">
        <f>I30+J30+K30</f>
        <v>14151484.29</v>
      </c>
      <c r="G30" s="404" t="e">
        <f>G18+#REF!+#REF!+#REF!</f>
        <v>#REF!</v>
      </c>
      <c r="H30" s="404" t="e">
        <f>H18+#REF!+#REF!+#REF!</f>
        <v>#REF!</v>
      </c>
      <c r="I30" s="404">
        <f>I18</f>
        <v>14151484.29</v>
      </c>
      <c r="J30" s="404">
        <f>J18</f>
        <v>0</v>
      </c>
      <c r="K30" s="404">
        <f>K18</f>
        <v>0</v>
      </c>
      <c r="L30" s="552"/>
      <c r="M30" s="551"/>
      <c r="N30" s="551"/>
      <c r="O30" s="551"/>
      <c r="P30" s="551"/>
    </row>
    <row r="31" spans="1:16" ht="19.5" customHeight="1">
      <c r="A31" s="553"/>
      <c r="B31" s="356"/>
      <c r="C31" s="553"/>
      <c r="D31" s="553"/>
      <c r="E31" s="549">
        <v>2023</v>
      </c>
      <c r="F31" s="548">
        <f>I31+J31+K31</f>
        <v>14151484.29</v>
      </c>
      <c r="G31" s="404"/>
      <c r="H31" s="404"/>
      <c r="I31" s="404">
        <f>I19</f>
        <v>14151484.29</v>
      </c>
      <c r="J31" s="404">
        <f>J19</f>
        <v>0</v>
      </c>
      <c r="K31" s="404">
        <f>K19</f>
        <v>0</v>
      </c>
      <c r="L31" s="552"/>
      <c r="M31" s="551"/>
      <c r="N31" s="551"/>
      <c r="O31" s="551"/>
      <c r="P31" s="551"/>
    </row>
    <row r="32" spans="1:16" ht="19.5" customHeight="1">
      <c r="A32" s="550"/>
      <c r="B32" s="356"/>
      <c r="C32" s="550"/>
      <c r="D32" s="550"/>
      <c r="E32" s="549">
        <v>2024</v>
      </c>
      <c r="F32" s="548">
        <f>I32+J32+K32</f>
        <v>0</v>
      </c>
      <c r="G32" s="404" t="e">
        <f>G20+#REF!+#REF!+#REF!</f>
        <v>#REF!</v>
      </c>
      <c r="H32" s="404" t="e">
        <f>H20+#REF!+#REF!+#REF!</f>
        <v>#REF!</v>
      </c>
      <c r="I32" s="404">
        <f>I20</f>
        <v>0</v>
      </c>
      <c r="J32" s="404">
        <f>J20</f>
        <v>0</v>
      </c>
      <c r="K32" s="404">
        <f>K20</f>
        <v>0</v>
      </c>
      <c r="L32" s="547"/>
      <c r="M32" s="546"/>
      <c r="N32" s="546"/>
      <c r="O32" s="546"/>
      <c r="P32" s="546"/>
    </row>
    <row r="33" spans="1:16" ht="22.5" customHeight="1">
      <c r="A33" s="556"/>
      <c r="B33" s="356" t="s">
        <v>41</v>
      </c>
      <c r="C33" s="553"/>
      <c r="D33" s="553"/>
      <c r="E33" s="549">
        <v>2021</v>
      </c>
      <c r="F33" s="548">
        <f>I33+J33+K33</f>
        <v>937353372.94</v>
      </c>
      <c r="G33" s="548" t="e">
        <f>SUM(G34:G36)</f>
        <v>#REF!</v>
      </c>
      <c r="H33" s="548" t="e">
        <f>SUM(H34:H36)</f>
        <v>#REF!</v>
      </c>
      <c r="I33" s="404">
        <v>278623827</v>
      </c>
      <c r="J33" s="404">
        <v>658729545.94</v>
      </c>
      <c r="K33" s="404">
        <f>K21</f>
        <v>0</v>
      </c>
      <c r="L33" s="555"/>
      <c r="M33" s="554"/>
      <c r="N33" s="554"/>
      <c r="O33" s="554"/>
      <c r="P33" s="554"/>
    </row>
    <row r="34" spans="1:16" ht="19.5" customHeight="1">
      <c r="A34" s="553"/>
      <c r="B34" s="356"/>
      <c r="C34" s="553"/>
      <c r="D34" s="553"/>
      <c r="E34" s="549">
        <v>2022</v>
      </c>
      <c r="F34" s="548">
        <f>I34+J34+K34</f>
        <v>926327958.5</v>
      </c>
      <c r="G34" s="404" t="e">
        <f>G22+#REF!+#REF!+#REF!</f>
        <v>#REF!</v>
      </c>
      <c r="H34" s="404" t="e">
        <f>H22+#REF!+#REF!+#REF!</f>
        <v>#REF!</v>
      </c>
      <c r="I34" s="404">
        <v>251932305.92</v>
      </c>
      <c r="J34" s="404">
        <v>674395652.58</v>
      </c>
      <c r="K34" s="404">
        <f>K22</f>
        <v>0</v>
      </c>
      <c r="L34" s="552"/>
      <c r="M34" s="551"/>
      <c r="N34" s="551"/>
      <c r="O34" s="551"/>
      <c r="P34" s="551"/>
    </row>
    <row r="35" spans="1:16" ht="21.75" customHeight="1">
      <c r="A35" s="553"/>
      <c r="B35" s="356"/>
      <c r="C35" s="553"/>
      <c r="D35" s="553"/>
      <c r="E35" s="549">
        <v>2023</v>
      </c>
      <c r="F35" s="548">
        <f>I35+J35+K35</f>
        <v>937134023.77</v>
      </c>
      <c r="G35" s="404"/>
      <c r="H35" s="404"/>
      <c r="I35" s="404">
        <v>251939532.45</v>
      </c>
      <c r="J35" s="404">
        <v>685194491.32</v>
      </c>
      <c r="K35" s="404">
        <f>K23</f>
        <v>0</v>
      </c>
      <c r="L35" s="552"/>
      <c r="M35" s="551"/>
      <c r="N35" s="551"/>
      <c r="O35" s="551"/>
      <c r="P35" s="551"/>
    </row>
    <row r="36" spans="1:16" ht="22.5" customHeight="1">
      <c r="A36" s="550"/>
      <c r="B36" s="356"/>
      <c r="C36" s="550"/>
      <c r="D36" s="550"/>
      <c r="E36" s="549">
        <v>2024</v>
      </c>
      <c r="F36" s="548">
        <f>I36+J36+K36</f>
        <v>0</v>
      </c>
      <c r="G36" s="404" t="e">
        <f>G24+#REF!+#REF!+#REF!</f>
        <v>#REF!</v>
      </c>
      <c r="H36" s="404" t="e">
        <f>H24+#REF!+#REF!+#REF!</f>
        <v>#REF!</v>
      </c>
      <c r="I36" s="404">
        <f>I24</f>
        <v>0</v>
      </c>
      <c r="J36" s="404">
        <f>J24</f>
        <v>0</v>
      </c>
      <c r="K36" s="404">
        <f>K24</f>
        <v>0</v>
      </c>
      <c r="L36" s="547"/>
      <c r="M36" s="546"/>
      <c r="N36" s="546"/>
      <c r="O36" s="546"/>
      <c r="P36" s="546"/>
    </row>
    <row r="37" spans="1:16" ht="15">
      <c r="A37" s="51"/>
      <c r="B37" s="51"/>
      <c r="C37" s="51"/>
      <c r="D37" s="51"/>
      <c r="E37" s="52"/>
      <c r="F37" s="253"/>
      <c r="G37" s="253"/>
      <c r="H37" s="253"/>
      <c r="I37" s="253"/>
      <c r="J37" s="253"/>
      <c r="K37" s="253"/>
      <c r="L37" s="51"/>
      <c r="M37" s="51"/>
      <c r="N37" s="51"/>
      <c r="O37" s="51"/>
      <c r="P37" s="51"/>
    </row>
    <row r="38" spans="1:16" ht="15">
      <c r="A38" s="51"/>
      <c r="B38" s="51"/>
      <c r="C38" s="51"/>
      <c r="D38" s="51"/>
      <c r="E38" s="52"/>
      <c r="F38" s="52"/>
      <c r="G38" s="52"/>
      <c r="H38" s="52"/>
      <c r="I38" s="52"/>
      <c r="J38" s="52"/>
      <c r="K38" s="52"/>
      <c r="L38" s="51"/>
      <c r="M38" s="51"/>
      <c r="N38" s="51"/>
      <c r="O38" s="51"/>
      <c r="P38" s="51"/>
    </row>
    <row r="39" spans="1:16" ht="15">
      <c r="A39" s="51"/>
      <c r="B39" s="51"/>
      <c r="C39" s="51"/>
      <c r="D39" s="51"/>
      <c r="E39" s="53"/>
      <c r="F39" s="254" t="s">
        <v>85</v>
      </c>
      <c r="G39" s="254"/>
      <c r="H39" s="254"/>
      <c r="I39" s="254"/>
      <c r="J39" s="254"/>
      <c r="K39" s="254"/>
      <c r="L39" s="51"/>
      <c r="M39" s="51"/>
      <c r="N39" s="51"/>
      <c r="O39" s="51"/>
      <c r="P39" s="51"/>
    </row>
    <row r="40" spans="1:16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</sheetData>
  <sheetProtection/>
  <mergeCells count="52">
    <mergeCell ref="B33:B36"/>
    <mergeCell ref="C33:C36"/>
    <mergeCell ref="D33:D36"/>
    <mergeCell ref="L33:P36"/>
    <mergeCell ref="F37:K37"/>
    <mergeCell ref="N25:N28"/>
    <mergeCell ref="O25:O28"/>
    <mergeCell ref="L29:P32"/>
    <mergeCell ref="A25:A28"/>
    <mergeCell ref="B25:B28"/>
    <mergeCell ref="C25:C28"/>
    <mergeCell ref="D25:D28"/>
    <mergeCell ref="L25:L28"/>
    <mergeCell ref="M25:M28"/>
    <mergeCell ref="A33:A36"/>
    <mergeCell ref="M21:M24"/>
    <mergeCell ref="F39:K39"/>
    <mergeCell ref="F11:K12"/>
    <mergeCell ref="L11:L13"/>
    <mergeCell ref="M11:M13"/>
    <mergeCell ref="A29:A32"/>
    <mergeCell ref="B29:B32"/>
    <mergeCell ref="C29:C32"/>
    <mergeCell ref="D29:D32"/>
    <mergeCell ref="M17:M20"/>
    <mergeCell ref="N21:N24"/>
    <mergeCell ref="O21:O24"/>
    <mergeCell ref="A21:A24"/>
    <mergeCell ref="B21:B24"/>
    <mergeCell ref="C21:C24"/>
    <mergeCell ref="D21:D24"/>
    <mergeCell ref="L21:L24"/>
    <mergeCell ref="M3:P3"/>
    <mergeCell ref="M4:P4"/>
    <mergeCell ref="A8:P9"/>
    <mergeCell ref="A17:A20"/>
    <mergeCell ref="B17:B20"/>
    <mergeCell ref="C17:C20"/>
    <mergeCell ref="D17:D20"/>
    <mergeCell ref="A15:P15"/>
    <mergeCell ref="A16:P16"/>
    <mergeCell ref="L17:L20"/>
    <mergeCell ref="A10:P10"/>
    <mergeCell ref="A11:A13"/>
    <mergeCell ref="B11:B13"/>
    <mergeCell ref="M1:P1"/>
    <mergeCell ref="M2:P2"/>
    <mergeCell ref="M5:P5"/>
    <mergeCell ref="C11:C13"/>
    <mergeCell ref="D11:D13"/>
    <mergeCell ref="E11:E13"/>
    <mergeCell ref="P11:P13"/>
  </mergeCells>
  <printOptions horizontalCentered="1"/>
  <pageMargins left="0.984251968503937" right="0.5905511811023623" top="0.5905511811023623" bottom="0.7086614173228347" header="0" footer="0.5118110236220472"/>
  <pageSetup fitToHeight="2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80" zoomScaleNormal="56" zoomScaleSheetLayoutView="80" zoomScalePageLayoutView="60" workbookViewId="0" topLeftCell="A7">
      <selection activeCell="H19" sqref="H19"/>
    </sheetView>
  </sheetViews>
  <sheetFormatPr defaultColWidth="9.140625" defaultRowHeight="15"/>
  <cols>
    <col min="1" max="1" width="7.00390625" style="0" customWidth="1"/>
    <col min="2" max="2" width="55.57421875" style="0" customWidth="1"/>
    <col min="3" max="3" width="16.00390625" style="0" customWidth="1"/>
    <col min="4" max="4" width="13.7109375" style="0" customWidth="1"/>
    <col min="5" max="5" width="18.57421875" style="0" customWidth="1"/>
    <col min="6" max="7" width="0" style="0" hidden="1" customWidth="1"/>
    <col min="8" max="8" width="16.57421875" style="0" customWidth="1"/>
    <col min="9" max="9" width="19.00390625" style="0" customWidth="1"/>
    <col min="10" max="10" width="17.140625" style="0" customWidth="1"/>
    <col min="11" max="11" width="42.28125" style="0" customWidth="1"/>
    <col min="12" max="12" width="15.8515625" style="0" customWidth="1"/>
    <col min="13" max="14" width="0" style="0" hidden="1" customWidth="1"/>
    <col min="15" max="15" width="14.8515625" style="0" customWidth="1"/>
    <col min="16" max="16" width="15.421875" style="0" customWidth="1"/>
    <col min="17" max="17" width="17.7109375" style="0" customWidth="1"/>
    <col min="18" max="18" width="16.57421875" style="0" customWidth="1"/>
  </cols>
  <sheetData>
    <row r="1" spans="1:17" ht="34.5" customHeight="1">
      <c r="A1" s="2"/>
      <c r="B1" s="3"/>
      <c r="C1" s="4"/>
      <c r="D1" s="5"/>
      <c r="E1" s="6"/>
      <c r="F1" s="7"/>
      <c r="G1" s="7"/>
      <c r="H1" s="8"/>
      <c r="I1" s="8"/>
      <c r="J1" s="8"/>
      <c r="K1" s="337" t="s">
        <v>70</v>
      </c>
      <c r="L1" s="337"/>
      <c r="M1" s="337"/>
      <c r="N1" s="337"/>
      <c r="O1" s="337"/>
      <c r="P1" s="337"/>
      <c r="Q1" s="337"/>
    </row>
    <row r="2" spans="1:17" ht="23.25" customHeight="1">
      <c r="A2" s="2"/>
      <c r="B2" s="3"/>
      <c r="C2" s="4"/>
      <c r="D2" s="5"/>
      <c r="E2" s="6"/>
      <c r="F2" s="7"/>
      <c r="G2" s="7"/>
      <c r="H2" s="8"/>
      <c r="I2" s="8"/>
      <c r="J2" s="8"/>
      <c r="K2" s="338" t="s">
        <v>75</v>
      </c>
      <c r="L2" s="338"/>
      <c r="M2" s="338"/>
      <c r="N2" s="338"/>
      <c r="O2" s="338"/>
      <c r="P2" s="338"/>
      <c r="Q2" s="338"/>
    </row>
    <row r="3" spans="1:17" ht="23.25" customHeight="1">
      <c r="A3" s="2"/>
      <c r="B3" s="3"/>
      <c r="C3" s="4"/>
      <c r="D3" s="5"/>
      <c r="E3" s="6"/>
      <c r="F3" s="7"/>
      <c r="G3" s="7"/>
      <c r="H3" s="8"/>
      <c r="I3" s="8"/>
      <c r="J3" s="8"/>
      <c r="K3" s="338"/>
      <c r="L3" s="338"/>
      <c r="M3" s="338"/>
      <c r="N3" s="338"/>
      <c r="O3" s="338"/>
      <c r="P3" s="338"/>
      <c r="Q3" s="338"/>
    </row>
    <row r="4" spans="1:17" ht="23.25" customHeight="1">
      <c r="A4" s="2"/>
      <c r="B4" s="3"/>
      <c r="C4" s="4"/>
      <c r="D4" s="5"/>
      <c r="E4" s="6"/>
      <c r="F4" s="7"/>
      <c r="G4" s="7"/>
      <c r="H4" s="8"/>
      <c r="I4" s="8"/>
      <c r="J4" s="8"/>
      <c r="K4" s="338"/>
      <c r="L4" s="338"/>
      <c r="M4" s="338"/>
      <c r="N4" s="338"/>
      <c r="O4" s="338"/>
      <c r="P4" s="338"/>
      <c r="Q4" s="338"/>
    </row>
    <row r="5" spans="1:17" ht="54" customHeight="1">
      <c r="A5" s="9"/>
      <c r="B5" s="10"/>
      <c r="C5" s="11"/>
      <c r="D5" s="12"/>
      <c r="E5" s="6"/>
      <c r="F5" s="13"/>
      <c r="G5" s="13"/>
      <c r="H5" s="14"/>
      <c r="I5" s="14"/>
      <c r="J5" s="14"/>
      <c r="K5" s="338"/>
      <c r="L5" s="338"/>
      <c r="M5" s="338"/>
      <c r="N5" s="338"/>
      <c r="O5" s="338"/>
      <c r="P5" s="338"/>
      <c r="Q5" s="338"/>
    </row>
    <row r="6" spans="1:17" ht="15">
      <c r="A6" s="339" t="s">
        <v>52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</row>
    <row r="7" spans="1:17" ht="15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</row>
    <row r="8" spans="1:17" ht="29.25">
      <c r="A8" s="341" t="s">
        <v>53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</row>
    <row r="9" spans="1:17" ht="15.75" customHeight="1">
      <c r="A9" s="236" t="s">
        <v>8</v>
      </c>
      <c r="B9" s="329" t="s">
        <v>31</v>
      </c>
      <c r="C9" s="236" t="s">
        <v>30</v>
      </c>
      <c r="D9" s="236" t="s">
        <v>22</v>
      </c>
      <c r="E9" s="343" t="s">
        <v>35</v>
      </c>
      <c r="F9" s="344"/>
      <c r="G9" s="344"/>
      <c r="H9" s="344"/>
      <c r="I9" s="344"/>
      <c r="J9" s="345"/>
      <c r="K9" s="346" t="s">
        <v>28</v>
      </c>
      <c r="L9" s="347"/>
      <c r="M9" s="347"/>
      <c r="N9" s="347"/>
      <c r="O9" s="347"/>
      <c r="P9" s="347"/>
      <c r="Q9" s="348"/>
    </row>
    <row r="10" spans="1:17" ht="15.75" customHeight="1">
      <c r="A10" s="283"/>
      <c r="B10" s="342"/>
      <c r="C10" s="283"/>
      <c r="D10" s="283"/>
      <c r="E10" s="329" t="s">
        <v>5</v>
      </c>
      <c r="F10" s="331" t="s">
        <v>34</v>
      </c>
      <c r="G10" s="332"/>
      <c r="H10" s="332"/>
      <c r="I10" s="332"/>
      <c r="J10" s="333"/>
      <c r="K10" s="349"/>
      <c r="L10" s="350"/>
      <c r="M10" s="350"/>
      <c r="N10" s="350"/>
      <c r="O10" s="350"/>
      <c r="P10" s="350"/>
      <c r="Q10" s="351"/>
    </row>
    <row r="11" spans="1:17" ht="15">
      <c r="A11" s="237"/>
      <c r="B11" s="330"/>
      <c r="C11" s="237"/>
      <c r="D11" s="237"/>
      <c r="E11" s="330"/>
      <c r="F11" s="16" t="s">
        <v>32</v>
      </c>
      <c r="G11" s="16" t="s">
        <v>33</v>
      </c>
      <c r="H11" s="17" t="s">
        <v>55</v>
      </c>
      <c r="I11" s="17" t="s">
        <v>56</v>
      </c>
      <c r="J11" s="17" t="s">
        <v>76</v>
      </c>
      <c r="K11" s="18" t="s">
        <v>23</v>
      </c>
      <c r="L11" s="18" t="s">
        <v>36</v>
      </c>
      <c r="M11" s="18">
        <v>2014</v>
      </c>
      <c r="N11" s="18">
        <v>2015</v>
      </c>
      <c r="O11" s="18">
        <v>2018</v>
      </c>
      <c r="P11" s="18">
        <v>2019</v>
      </c>
      <c r="Q11" s="18">
        <v>2020</v>
      </c>
    </row>
    <row r="12" spans="1:17" ht="15">
      <c r="A12" s="19" t="s">
        <v>17</v>
      </c>
      <c r="B12" s="19" t="s">
        <v>9</v>
      </c>
      <c r="C12" s="19" t="s">
        <v>11</v>
      </c>
      <c r="D12" s="19" t="s">
        <v>13</v>
      </c>
      <c r="E12" s="19" t="s">
        <v>18</v>
      </c>
      <c r="F12" s="19" t="s">
        <v>18</v>
      </c>
      <c r="G12" s="19" t="s">
        <v>19</v>
      </c>
      <c r="H12" s="20" t="s">
        <v>19</v>
      </c>
      <c r="I12" s="20" t="s">
        <v>20</v>
      </c>
      <c r="J12" s="20" t="s">
        <v>21</v>
      </c>
      <c r="K12" s="19" t="s">
        <v>24</v>
      </c>
      <c r="L12" s="19" t="s">
        <v>25</v>
      </c>
      <c r="M12" s="19" t="s">
        <v>25</v>
      </c>
      <c r="N12" s="19" t="s">
        <v>26</v>
      </c>
      <c r="O12" s="19" t="s">
        <v>26</v>
      </c>
      <c r="P12" s="19" t="s">
        <v>27</v>
      </c>
      <c r="Q12" s="19" t="s">
        <v>66</v>
      </c>
    </row>
    <row r="13" spans="1:17" ht="15.75">
      <c r="A13" s="334" t="s">
        <v>87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6"/>
    </row>
    <row r="14" spans="1:17" ht="15.75" customHeight="1">
      <c r="A14" s="334" t="s">
        <v>88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6"/>
    </row>
    <row r="15" spans="1:17" ht="19.5" customHeight="1">
      <c r="A15" s="316" t="s">
        <v>0</v>
      </c>
      <c r="B15" s="255" t="s">
        <v>89</v>
      </c>
      <c r="C15" s="326" t="s">
        <v>90</v>
      </c>
      <c r="D15" s="21" t="s">
        <v>15</v>
      </c>
      <c r="E15" s="76">
        <f>H15+I15+J15</f>
        <v>115182018</v>
      </c>
      <c r="F15" s="76" t="e">
        <f>SUM(F16:F17)</f>
        <v>#REF!</v>
      </c>
      <c r="G15" s="76" t="e">
        <f>SUM(G16:G17)</f>
        <v>#REF!</v>
      </c>
      <c r="H15" s="76">
        <f>H17+H16</f>
        <v>38735490</v>
      </c>
      <c r="I15" s="98">
        <f>I16+I17</f>
        <v>38223264</v>
      </c>
      <c r="J15" s="59">
        <f>J16+J17</f>
        <v>38223264</v>
      </c>
      <c r="K15" s="319" t="s">
        <v>94</v>
      </c>
      <c r="L15" s="294" t="s">
        <v>95</v>
      </c>
      <c r="M15" s="22"/>
      <c r="N15" s="22"/>
      <c r="O15" s="305">
        <v>9137</v>
      </c>
      <c r="P15" s="305">
        <v>9137</v>
      </c>
      <c r="Q15" s="305">
        <v>9137</v>
      </c>
    </row>
    <row r="16" spans="1:17" ht="18" customHeight="1">
      <c r="A16" s="317"/>
      <c r="B16" s="256"/>
      <c r="C16" s="326"/>
      <c r="D16" s="21" t="s">
        <v>7</v>
      </c>
      <c r="E16" s="76">
        <f>H16+I16+J16</f>
        <v>38223</v>
      </c>
      <c r="F16" s="76" t="e">
        <f>#REF!+#REF!+#REF!+#REF!</f>
        <v>#REF!</v>
      </c>
      <c r="G16" s="76" t="e">
        <f>#REF!+#REF!+#REF!+#REF!</f>
        <v>#REF!</v>
      </c>
      <c r="H16" s="76">
        <f aca="true" t="shared" si="0" ref="H16:J17">H18+H20</f>
        <v>38223</v>
      </c>
      <c r="I16" s="76">
        <f t="shared" si="0"/>
        <v>0</v>
      </c>
      <c r="J16" s="76">
        <f t="shared" si="0"/>
        <v>0</v>
      </c>
      <c r="K16" s="320"/>
      <c r="L16" s="295"/>
      <c r="M16" s="24"/>
      <c r="N16" s="24"/>
      <c r="O16" s="306"/>
      <c r="P16" s="306"/>
      <c r="Q16" s="306"/>
    </row>
    <row r="17" spans="1:17" ht="56.25" customHeight="1">
      <c r="A17" s="318"/>
      <c r="B17" s="257"/>
      <c r="C17" s="328"/>
      <c r="D17" s="21" t="s">
        <v>6</v>
      </c>
      <c r="E17" s="76">
        <f>H17+I17+J17</f>
        <v>115143795</v>
      </c>
      <c r="F17" s="76" t="e">
        <f>#REF!+#REF!+#REF!</f>
        <v>#REF!</v>
      </c>
      <c r="G17" s="76" t="e">
        <f>#REF!+#REF!+#REF!</f>
        <v>#REF!</v>
      </c>
      <c r="H17" s="76">
        <f>H19+H21</f>
        <v>38697267</v>
      </c>
      <c r="I17" s="76">
        <f t="shared" si="0"/>
        <v>38223264</v>
      </c>
      <c r="J17" s="76">
        <f t="shared" si="0"/>
        <v>38223264</v>
      </c>
      <c r="K17" s="321"/>
      <c r="L17" s="296"/>
      <c r="M17" s="25"/>
      <c r="N17" s="25"/>
      <c r="O17" s="307"/>
      <c r="P17" s="307"/>
      <c r="Q17" s="307"/>
    </row>
    <row r="18" spans="1:17" ht="23.25" customHeight="1" hidden="1">
      <c r="A18" s="325" t="s">
        <v>44</v>
      </c>
      <c r="B18" s="310" t="s">
        <v>91</v>
      </c>
      <c r="C18" s="325" t="s">
        <v>93</v>
      </c>
      <c r="D18" s="26" t="s">
        <v>7</v>
      </c>
      <c r="E18" s="60">
        <f>+H18+I18+J18</f>
        <v>0</v>
      </c>
      <c r="F18" s="60"/>
      <c r="G18" s="60"/>
      <c r="H18" s="77"/>
      <c r="I18" s="79"/>
      <c r="J18" s="77"/>
      <c r="K18" s="312" t="s">
        <v>96</v>
      </c>
      <c r="L18" s="308" t="s">
        <v>97</v>
      </c>
      <c r="M18" s="308"/>
      <c r="N18" s="308"/>
      <c r="O18" s="308">
        <v>11</v>
      </c>
      <c r="P18" s="308">
        <v>11</v>
      </c>
      <c r="Q18" s="308">
        <v>11</v>
      </c>
    </row>
    <row r="19" spans="1:17" ht="39" customHeight="1">
      <c r="A19" s="326"/>
      <c r="B19" s="327"/>
      <c r="C19" s="328"/>
      <c r="D19" s="27" t="s">
        <v>6</v>
      </c>
      <c r="E19" s="60">
        <f>+H19+I19+J19</f>
        <v>115105572</v>
      </c>
      <c r="F19" s="73"/>
      <c r="G19" s="73"/>
      <c r="H19" s="73">
        <v>38659044</v>
      </c>
      <c r="I19" s="96">
        <v>38223264</v>
      </c>
      <c r="J19" s="73">
        <v>38223264</v>
      </c>
      <c r="K19" s="313"/>
      <c r="L19" s="309"/>
      <c r="M19" s="309"/>
      <c r="N19" s="309"/>
      <c r="O19" s="309"/>
      <c r="P19" s="309"/>
      <c r="Q19" s="309"/>
    </row>
    <row r="20" spans="1:17" ht="32.25" customHeight="1">
      <c r="A20" s="325" t="s">
        <v>45</v>
      </c>
      <c r="B20" s="310" t="s">
        <v>92</v>
      </c>
      <c r="C20" s="288" t="s">
        <v>93</v>
      </c>
      <c r="D20" s="26" t="s">
        <v>7</v>
      </c>
      <c r="E20" s="60">
        <f>+H20+I20+J20</f>
        <v>38223</v>
      </c>
      <c r="F20" s="60"/>
      <c r="G20" s="60"/>
      <c r="H20" s="60">
        <v>38223</v>
      </c>
      <c r="I20" s="60">
        <v>0</v>
      </c>
      <c r="J20" s="60">
        <v>0</v>
      </c>
      <c r="K20" s="312"/>
      <c r="L20" s="308" t="s">
        <v>83</v>
      </c>
      <c r="M20" s="308"/>
      <c r="N20" s="308"/>
      <c r="O20" s="308">
        <v>0</v>
      </c>
      <c r="P20" s="308">
        <v>0</v>
      </c>
      <c r="Q20" s="308">
        <v>0</v>
      </c>
    </row>
    <row r="21" spans="1:17" ht="32.25" customHeight="1">
      <c r="A21" s="326"/>
      <c r="B21" s="311"/>
      <c r="C21" s="290"/>
      <c r="D21" s="26" t="s">
        <v>6</v>
      </c>
      <c r="E21" s="60">
        <f>+H21+I21+J21</f>
        <v>38223</v>
      </c>
      <c r="F21" s="60"/>
      <c r="G21" s="60"/>
      <c r="H21" s="60">
        <v>38223</v>
      </c>
      <c r="I21" s="60">
        <v>0</v>
      </c>
      <c r="J21" s="60">
        <v>0</v>
      </c>
      <c r="K21" s="313"/>
      <c r="L21" s="309"/>
      <c r="M21" s="309"/>
      <c r="N21" s="309"/>
      <c r="O21" s="309"/>
      <c r="P21" s="309"/>
      <c r="Q21" s="309"/>
    </row>
    <row r="22" spans="1:17" ht="27" customHeight="1">
      <c r="A22" s="248" t="s">
        <v>1</v>
      </c>
      <c r="B22" s="255" t="s">
        <v>98</v>
      </c>
      <c r="C22" s="316" t="s">
        <v>102</v>
      </c>
      <c r="D22" s="21" t="s">
        <v>15</v>
      </c>
      <c r="E22" s="76">
        <f>H22+I22+J22</f>
        <v>77856391</v>
      </c>
      <c r="F22" s="76" t="e">
        <f>SUM(F23:F24)</f>
        <v>#REF!</v>
      </c>
      <c r="G22" s="76" t="e">
        <f>SUM(G23:G24)</f>
        <v>#REF!</v>
      </c>
      <c r="H22" s="76">
        <f>H23+H24</f>
        <v>27225265</v>
      </c>
      <c r="I22" s="61">
        <f>I23+I24</f>
        <v>25315563</v>
      </c>
      <c r="J22" s="76">
        <f>J23+J24</f>
        <v>25315563</v>
      </c>
      <c r="K22" s="319" t="s">
        <v>100</v>
      </c>
      <c r="L22" s="294" t="s">
        <v>37</v>
      </c>
      <c r="M22" s="28"/>
      <c r="N22" s="28"/>
      <c r="O22" s="322" t="s">
        <v>101</v>
      </c>
      <c r="P22" s="322" t="s">
        <v>101</v>
      </c>
      <c r="Q22" s="322" t="s">
        <v>101</v>
      </c>
    </row>
    <row r="23" spans="1:17" ht="24" customHeight="1">
      <c r="A23" s="249"/>
      <c r="B23" s="256"/>
      <c r="C23" s="317"/>
      <c r="D23" s="21" t="s">
        <v>6</v>
      </c>
      <c r="E23" s="76">
        <f>H23+I23+J23</f>
        <v>77240323</v>
      </c>
      <c r="F23" s="76" t="e">
        <f>F25+F43+#REF!+#REF!</f>
        <v>#REF!</v>
      </c>
      <c r="G23" s="76" t="e">
        <f>G25+G43+#REF!+#REF!</f>
        <v>#REF!</v>
      </c>
      <c r="H23" s="76">
        <f>H27+H25</f>
        <v>26609197</v>
      </c>
      <c r="I23" s="61">
        <f>I27+I25</f>
        <v>25315563</v>
      </c>
      <c r="J23" s="76">
        <f>J27+J25</f>
        <v>25315563</v>
      </c>
      <c r="K23" s="320"/>
      <c r="L23" s="295"/>
      <c r="M23" s="30"/>
      <c r="N23" s="30"/>
      <c r="O23" s="323"/>
      <c r="P23" s="323"/>
      <c r="Q23" s="323"/>
    </row>
    <row r="24" spans="1:17" ht="22.5" customHeight="1">
      <c r="A24" s="250"/>
      <c r="B24" s="257"/>
      <c r="C24" s="318"/>
      <c r="D24" s="21" t="s">
        <v>7</v>
      </c>
      <c r="E24" s="76">
        <f>H24+I24+J24</f>
        <v>616068</v>
      </c>
      <c r="F24" s="76" t="e">
        <f>#REF!+#REF!+F44+#REF!</f>
        <v>#REF!</v>
      </c>
      <c r="G24" s="76" t="e">
        <f>#REF!+#REF!+G44+#REF!</f>
        <v>#REF!</v>
      </c>
      <c r="H24" s="76">
        <f>H28</f>
        <v>616068</v>
      </c>
      <c r="I24" s="62">
        <f>I26</f>
        <v>0</v>
      </c>
      <c r="J24" s="62">
        <f>J26</f>
        <v>0</v>
      </c>
      <c r="K24" s="321"/>
      <c r="L24" s="296"/>
      <c r="M24" s="31"/>
      <c r="N24" s="31"/>
      <c r="O24" s="324"/>
      <c r="P24" s="324"/>
      <c r="Q24" s="324"/>
    </row>
    <row r="25" spans="1:17" ht="31.5" customHeight="1">
      <c r="A25" s="236" t="s">
        <v>47</v>
      </c>
      <c r="B25" s="310" t="s">
        <v>99</v>
      </c>
      <c r="C25" s="238" t="s">
        <v>102</v>
      </c>
      <c r="D25" s="27" t="s">
        <v>6</v>
      </c>
      <c r="E25" s="60">
        <f>H25+I25+J25</f>
        <v>76624255</v>
      </c>
      <c r="F25" s="60">
        <v>190951400</v>
      </c>
      <c r="G25" s="60">
        <v>209574800</v>
      </c>
      <c r="H25" s="73">
        <v>25993129</v>
      </c>
      <c r="I25" s="96">
        <v>25315563</v>
      </c>
      <c r="J25" s="97">
        <v>25315563</v>
      </c>
      <c r="K25" s="312" t="s">
        <v>103</v>
      </c>
      <c r="L25" s="308" t="s">
        <v>40</v>
      </c>
      <c r="M25" s="32"/>
      <c r="N25" s="32"/>
      <c r="O25" s="314">
        <v>0</v>
      </c>
      <c r="P25" s="308">
        <v>0</v>
      </c>
      <c r="Q25" s="308">
        <v>0</v>
      </c>
    </row>
    <row r="26" spans="1:17" ht="39" customHeight="1" hidden="1">
      <c r="A26" s="237"/>
      <c r="B26" s="311"/>
      <c r="C26" s="239"/>
      <c r="D26" s="27" t="s">
        <v>6</v>
      </c>
      <c r="E26" s="73">
        <f>H26+I26+J26</f>
        <v>0</v>
      </c>
      <c r="F26" s="73"/>
      <c r="G26" s="73"/>
      <c r="H26" s="73"/>
      <c r="I26" s="73"/>
      <c r="J26" s="73"/>
      <c r="K26" s="313"/>
      <c r="L26" s="309"/>
      <c r="M26" s="32"/>
      <c r="N26" s="32"/>
      <c r="O26" s="315"/>
      <c r="P26" s="309"/>
      <c r="Q26" s="309"/>
    </row>
    <row r="27" spans="1:17" ht="42" customHeight="1">
      <c r="A27" s="236" t="s">
        <v>48</v>
      </c>
      <c r="B27" s="251" t="s">
        <v>92</v>
      </c>
      <c r="C27" s="238" t="s">
        <v>102</v>
      </c>
      <c r="D27" s="26" t="s">
        <v>6</v>
      </c>
      <c r="E27" s="60">
        <f aca="true" t="shared" si="1" ref="E27:E38">H27+I27+J27</f>
        <v>616068</v>
      </c>
      <c r="F27" s="60"/>
      <c r="G27" s="60"/>
      <c r="H27" s="60">
        <v>616068</v>
      </c>
      <c r="I27" s="60">
        <v>0</v>
      </c>
      <c r="J27" s="60">
        <v>0</v>
      </c>
      <c r="K27" s="36"/>
      <c r="L27" s="37"/>
      <c r="M27" s="37"/>
      <c r="N27" s="37"/>
      <c r="O27" s="37"/>
      <c r="P27" s="37"/>
      <c r="Q27" s="37"/>
    </row>
    <row r="28" spans="1:17" ht="37.5" customHeight="1">
      <c r="A28" s="237"/>
      <c r="B28" s="252"/>
      <c r="C28" s="239"/>
      <c r="D28" s="26" t="s">
        <v>7</v>
      </c>
      <c r="E28" s="60">
        <f t="shared" si="1"/>
        <v>616068</v>
      </c>
      <c r="F28" s="60"/>
      <c r="G28" s="60"/>
      <c r="H28" s="60">
        <v>616068</v>
      </c>
      <c r="I28" s="60">
        <v>0</v>
      </c>
      <c r="J28" s="60">
        <v>0</v>
      </c>
      <c r="K28" s="36"/>
      <c r="L28" s="37"/>
      <c r="M28" s="88"/>
      <c r="N28" s="88"/>
      <c r="O28" s="89"/>
      <c r="P28" s="89"/>
      <c r="Q28" s="89"/>
    </row>
    <row r="29" spans="1:17" ht="22.5" customHeight="1" hidden="1">
      <c r="A29" s="248" t="s">
        <v>2</v>
      </c>
      <c r="B29" s="245" t="s">
        <v>80</v>
      </c>
      <c r="C29" s="242" t="s">
        <v>71</v>
      </c>
      <c r="D29" s="21" t="s">
        <v>15</v>
      </c>
      <c r="E29" s="60">
        <f aca="true" t="shared" si="2" ref="E29:J29">E30+E31</f>
        <v>0</v>
      </c>
      <c r="F29" s="60">
        <f t="shared" si="2"/>
        <v>0</v>
      </c>
      <c r="G29" s="60">
        <f t="shared" si="2"/>
        <v>0</v>
      </c>
      <c r="H29" s="77">
        <f t="shared" si="2"/>
        <v>0</v>
      </c>
      <c r="I29" s="77">
        <f t="shared" si="2"/>
        <v>0</v>
      </c>
      <c r="J29" s="77">
        <f t="shared" si="2"/>
        <v>0</v>
      </c>
      <c r="K29" s="36"/>
      <c r="L29" s="37"/>
      <c r="M29" s="88"/>
      <c r="N29" s="88"/>
      <c r="O29" s="89"/>
      <c r="P29" s="89"/>
      <c r="Q29" s="89"/>
    </row>
    <row r="30" spans="1:17" ht="35.25" customHeight="1" hidden="1">
      <c r="A30" s="249"/>
      <c r="B30" s="246"/>
      <c r="C30" s="243"/>
      <c r="D30" s="21" t="s">
        <v>6</v>
      </c>
      <c r="E30" s="76">
        <f t="shared" si="1"/>
        <v>0</v>
      </c>
      <c r="F30" s="76"/>
      <c r="G30" s="76"/>
      <c r="H30" s="78"/>
      <c r="I30" s="78"/>
      <c r="J30" s="78"/>
      <c r="K30" s="39" t="s">
        <v>68</v>
      </c>
      <c r="L30" s="40" t="s">
        <v>37</v>
      </c>
      <c r="M30" s="41"/>
      <c r="N30" s="41"/>
      <c r="O30" s="42" t="s">
        <v>69</v>
      </c>
      <c r="P30" s="42" t="s">
        <v>69</v>
      </c>
      <c r="Q30" s="42" t="s">
        <v>69</v>
      </c>
    </row>
    <row r="31" spans="1:17" ht="25.5" customHeight="1" hidden="1">
      <c r="A31" s="250"/>
      <c r="B31" s="247"/>
      <c r="C31" s="244"/>
      <c r="D31" s="21" t="s">
        <v>7</v>
      </c>
      <c r="E31" s="76">
        <f>E34</f>
        <v>0</v>
      </c>
      <c r="F31" s="76">
        <f>F34</f>
        <v>0</v>
      </c>
      <c r="G31" s="76">
        <f>G34</f>
        <v>0</v>
      </c>
      <c r="H31" s="78"/>
      <c r="I31" s="78"/>
      <c r="J31" s="78"/>
      <c r="K31" s="84"/>
      <c r="L31" s="85"/>
      <c r="M31" s="86"/>
      <c r="N31" s="86"/>
      <c r="O31" s="87"/>
      <c r="P31" s="87"/>
      <c r="Q31" s="87"/>
    </row>
    <row r="32" spans="1:17" ht="54" customHeight="1" hidden="1">
      <c r="A32" s="33" t="s">
        <v>49</v>
      </c>
      <c r="B32" s="80" t="s">
        <v>16</v>
      </c>
      <c r="C32" s="35" t="s">
        <v>71</v>
      </c>
      <c r="D32" s="26" t="s">
        <v>6</v>
      </c>
      <c r="E32" s="60">
        <f t="shared" si="1"/>
        <v>0</v>
      </c>
      <c r="F32" s="60"/>
      <c r="G32" s="60"/>
      <c r="H32" s="77"/>
      <c r="I32" s="77"/>
      <c r="J32" s="77"/>
      <c r="K32" s="58" t="s">
        <v>63</v>
      </c>
      <c r="L32" s="75" t="s">
        <v>64</v>
      </c>
      <c r="M32" s="75">
        <v>1550</v>
      </c>
      <c r="N32" s="75">
        <v>1700</v>
      </c>
      <c r="O32" s="72">
        <v>8421256</v>
      </c>
      <c r="P32" s="72">
        <v>8421256</v>
      </c>
      <c r="Q32" s="72">
        <v>8421256</v>
      </c>
    </row>
    <row r="33" spans="1:17" ht="36.75" customHeight="1" hidden="1">
      <c r="A33" s="236" t="s">
        <v>50</v>
      </c>
      <c r="B33" s="240" t="s">
        <v>86</v>
      </c>
      <c r="C33" s="238" t="s">
        <v>71</v>
      </c>
      <c r="D33" s="27" t="s">
        <v>6</v>
      </c>
      <c r="E33" s="60">
        <f t="shared" si="1"/>
        <v>0</v>
      </c>
      <c r="F33" s="74"/>
      <c r="G33" s="74"/>
      <c r="H33" s="95"/>
      <c r="I33" s="95"/>
      <c r="J33" s="95"/>
      <c r="K33" s="58"/>
      <c r="L33" s="75"/>
      <c r="M33" s="81"/>
      <c r="N33" s="81"/>
      <c r="O33" s="82"/>
      <c r="P33" s="82"/>
      <c r="Q33" s="82"/>
    </row>
    <row r="34" spans="1:17" ht="33.75" customHeight="1" hidden="1">
      <c r="A34" s="237"/>
      <c r="B34" s="241"/>
      <c r="C34" s="239"/>
      <c r="D34" s="26" t="s">
        <v>7</v>
      </c>
      <c r="E34" s="60">
        <f t="shared" si="1"/>
        <v>0</v>
      </c>
      <c r="F34" s="60"/>
      <c r="G34" s="60"/>
      <c r="H34" s="77"/>
      <c r="I34" s="95"/>
      <c r="J34" s="95"/>
      <c r="K34" s="58"/>
      <c r="L34" s="75"/>
      <c r="M34" s="81"/>
      <c r="N34" s="81"/>
      <c r="O34" s="82"/>
      <c r="P34" s="82"/>
      <c r="Q34" s="82"/>
    </row>
    <row r="35" spans="1:17" ht="83.25" customHeight="1" hidden="1">
      <c r="A35" s="83" t="s">
        <v>3</v>
      </c>
      <c r="B35" s="90" t="s">
        <v>81</v>
      </c>
      <c r="C35" s="93" t="s">
        <v>43</v>
      </c>
      <c r="D35" s="63" t="s">
        <v>6</v>
      </c>
      <c r="E35" s="63">
        <f t="shared" si="1"/>
        <v>0</v>
      </c>
      <c r="F35" s="91"/>
      <c r="G35" s="91"/>
      <c r="H35" s="91">
        <f>H36</f>
        <v>0</v>
      </c>
      <c r="I35" s="92">
        <f>I36</f>
        <v>0</v>
      </c>
      <c r="J35" s="92">
        <f>J36</f>
        <v>0</v>
      </c>
      <c r="K35" s="39" t="s">
        <v>68</v>
      </c>
      <c r="L35" s="40" t="s">
        <v>37</v>
      </c>
      <c r="M35" s="41"/>
      <c r="N35" s="41"/>
      <c r="O35" s="42" t="s">
        <v>69</v>
      </c>
      <c r="P35" s="42" t="s">
        <v>69</v>
      </c>
      <c r="Q35" s="42" t="s">
        <v>69</v>
      </c>
    </row>
    <row r="36" spans="1:18" ht="90" customHeight="1" hidden="1">
      <c r="A36" s="33" t="s">
        <v>51</v>
      </c>
      <c r="B36" s="80" t="s">
        <v>58</v>
      </c>
      <c r="C36" s="94" t="s">
        <v>43</v>
      </c>
      <c r="D36" s="60" t="s">
        <v>6</v>
      </c>
      <c r="E36" s="60">
        <f t="shared" si="1"/>
        <v>0</v>
      </c>
      <c r="F36" s="77"/>
      <c r="G36" s="77"/>
      <c r="H36" s="77"/>
      <c r="I36" s="77"/>
      <c r="J36" s="77"/>
      <c r="K36" s="43" t="s">
        <v>57</v>
      </c>
      <c r="L36" s="75" t="s">
        <v>65</v>
      </c>
      <c r="M36" s="75"/>
      <c r="N36" s="75"/>
      <c r="O36" s="75" t="s">
        <v>84</v>
      </c>
      <c r="P36" s="75" t="s">
        <v>84</v>
      </c>
      <c r="Q36" s="75" t="s">
        <v>84</v>
      </c>
      <c r="R36" s="54"/>
    </row>
    <row r="37" spans="1:17" ht="29.25" customHeight="1" hidden="1">
      <c r="A37" s="248" t="s">
        <v>4</v>
      </c>
      <c r="B37" s="255" t="s">
        <v>82</v>
      </c>
      <c r="C37" s="242" t="s">
        <v>72</v>
      </c>
      <c r="D37" s="21" t="s">
        <v>15</v>
      </c>
      <c r="E37" s="76">
        <f>H37+I37+J37</f>
        <v>0</v>
      </c>
      <c r="F37" s="64"/>
      <c r="G37" s="64"/>
      <c r="H37" s="65">
        <f>H39+H38</f>
        <v>0</v>
      </c>
      <c r="I37" s="65">
        <f>I39+I38</f>
        <v>0</v>
      </c>
      <c r="J37" s="65">
        <f>J39+J38</f>
        <v>0</v>
      </c>
      <c r="K37" s="301" t="s">
        <v>68</v>
      </c>
      <c r="L37" s="303" t="s">
        <v>37</v>
      </c>
      <c r="M37" s="44"/>
      <c r="N37" s="44"/>
      <c r="O37" s="305" t="s">
        <v>69</v>
      </c>
      <c r="P37" s="294" t="s">
        <v>69</v>
      </c>
      <c r="Q37" s="294" t="s">
        <v>69</v>
      </c>
    </row>
    <row r="38" spans="1:17" ht="19.5" customHeight="1" hidden="1">
      <c r="A38" s="249"/>
      <c r="B38" s="256"/>
      <c r="C38" s="243"/>
      <c r="D38" s="21" t="s">
        <v>7</v>
      </c>
      <c r="E38" s="76">
        <f t="shared" si="1"/>
        <v>0</v>
      </c>
      <c r="F38" s="64"/>
      <c r="G38" s="64"/>
      <c r="H38" s="65">
        <f>H42+H47</f>
        <v>0</v>
      </c>
      <c r="I38" s="76">
        <f>I42+I47</f>
        <v>0</v>
      </c>
      <c r="J38" s="65">
        <f>J42+J47</f>
        <v>0</v>
      </c>
      <c r="K38" s="302"/>
      <c r="L38" s="304"/>
      <c r="M38" s="45"/>
      <c r="N38" s="45"/>
      <c r="O38" s="306"/>
      <c r="P38" s="295"/>
      <c r="Q38" s="295"/>
    </row>
    <row r="39" spans="1:17" ht="19.5" customHeight="1" hidden="1">
      <c r="A39" s="249"/>
      <c r="B39" s="256"/>
      <c r="C39" s="243"/>
      <c r="D39" s="297" t="s">
        <v>6</v>
      </c>
      <c r="E39" s="299">
        <f>H39+I39+J39</f>
        <v>0</v>
      </c>
      <c r="F39" s="76"/>
      <c r="G39" s="76"/>
      <c r="H39" s="299">
        <f>H46</f>
        <v>0</v>
      </c>
      <c r="I39" s="299">
        <f>I46</f>
        <v>0</v>
      </c>
      <c r="J39" s="299">
        <f>J46</f>
        <v>0</v>
      </c>
      <c r="K39" s="302"/>
      <c r="L39" s="304"/>
      <c r="M39" s="45"/>
      <c r="N39" s="45"/>
      <c r="O39" s="307"/>
      <c r="P39" s="296"/>
      <c r="Q39" s="296"/>
    </row>
    <row r="40" spans="1:17" ht="15" customHeight="1" hidden="1">
      <c r="A40" s="29" t="s">
        <v>59</v>
      </c>
      <c r="B40" s="257"/>
      <c r="C40" s="244"/>
      <c r="D40" s="298"/>
      <c r="E40" s="300"/>
      <c r="F40" s="76"/>
      <c r="G40" s="76"/>
      <c r="H40" s="300"/>
      <c r="I40" s="300"/>
      <c r="J40" s="300"/>
      <c r="K40" s="46"/>
      <c r="L40" s="47"/>
      <c r="M40" s="47"/>
      <c r="N40" s="47"/>
      <c r="O40" s="47"/>
      <c r="P40" s="47"/>
      <c r="Q40" s="48"/>
    </row>
    <row r="41" spans="1:17" ht="15" customHeight="1" hidden="1">
      <c r="A41" s="29"/>
      <c r="B41" s="23"/>
      <c r="C41" s="38"/>
      <c r="D41" s="21"/>
      <c r="E41" s="76"/>
      <c r="F41" s="76"/>
      <c r="G41" s="76"/>
      <c r="H41" s="76"/>
      <c r="I41" s="76"/>
      <c r="J41" s="76"/>
      <c r="K41" s="58"/>
      <c r="L41" s="75"/>
      <c r="M41" s="57"/>
      <c r="N41" s="57"/>
      <c r="O41" s="57"/>
      <c r="P41" s="57"/>
      <c r="Q41" s="75"/>
    </row>
    <row r="42" spans="1:17" ht="26.25" customHeight="1" hidden="1">
      <c r="A42" s="236" t="s">
        <v>54</v>
      </c>
      <c r="B42" s="284" t="s">
        <v>38</v>
      </c>
      <c r="C42" s="238" t="s">
        <v>73</v>
      </c>
      <c r="D42" s="288" t="s">
        <v>7</v>
      </c>
      <c r="E42" s="291">
        <f>H42+I42+J42</f>
        <v>0</v>
      </c>
      <c r="F42" s="66"/>
      <c r="G42" s="66"/>
      <c r="H42" s="274"/>
      <c r="I42" s="274"/>
      <c r="J42" s="274"/>
      <c r="K42" s="277" t="s">
        <v>77</v>
      </c>
      <c r="L42" s="280" t="s">
        <v>40</v>
      </c>
      <c r="M42" s="57"/>
      <c r="N42" s="57"/>
      <c r="O42" s="267" t="s">
        <v>78</v>
      </c>
      <c r="P42" s="267" t="s">
        <v>78</v>
      </c>
      <c r="Q42" s="267" t="s">
        <v>78</v>
      </c>
    </row>
    <row r="43" spans="1:17" ht="27.75" customHeight="1" hidden="1">
      <c r="A43" s="283"/>
      <c r="B43" s="285"/>
      <c r="C43" s="287"/>
      <c r="D43" s="289"/>
      <c r="E43" s="292"/>
      <c r="F43" s="60">
        <v>10182900</v>
      </c>
      <c r="G43" s="60">
        <v>11490700</v>
      </c>
      <c r="H43" s="275"/>
      <c r="I43" s="275"/>
      <c r="J43" s="275"/>
      <c r="K43" s="278"/>
      <c r="L43" s="281"/>
      <c r="M43" s="270">
        <v>100</v>
      </c>
      <c r="N43" s="270">
        <v>100</v>
      </c>
      <c r="O43" s="268"/>
      <c r="P43" s="268"/>
      <c r="Q43" s="268"/>
    </row>
    <row r="44" spans="1:17" ht="12" customHeight="1" hidden="1">
      <c r="A44" s="283"/>
      <c r="B44" s="285"/>
      <c r="C44" s="287"/>
      <c r="D44" s="289"/>
      <c r="E44" s="292"/>
      <c r="F44" s="60">
        <v>2312753</v>
      </c>
      <c r="G44" s="60">
        <v>2497880</v>
      </c>
      <c r="H44" s="275"/>
      <c r="I44" s="275"/>
      <c r="J44" s="275"/>
      <c r="K44" s="278"/>
      <c r="L44" s="281"/>
      <c r="M44" s="271"/>
      <c r="N44" s="271"/>
      <c r="O44" s="268"/>
      <c r="P44" s="268"/>
      <c r="Q44" s="268"/>
    </row>
    <row r="45" spans="1:17" ht="17.25" customHeight="1" hidden="1">
      <c r="A45" s="237"/>
      <c r="B45" s="286"/>
      <c r="C45" s="239"/>
      <c r="D45" s="290"/>
      <c r="E45" s="293"/>
      <c r="F45" s="60"/>
      <c r="G45" s="60"/>
      <c r="H45" s="276"/>
      <c r="I45" s="276"/>
      <c r="J45" s="276"/>
      <c r="K45" s="279"/>
      <c r="L45" s="282"/>
      <c r="M45" s="71"/>
      <c r="N45" s="71"/>
      <c r="O45" s="269"/>
      <c r="P45" s="269"/>
      <c r="Q45" s="269"/>
    </row>
    <row r="46" spans="1:17" ht="48" customHeight="1" hidden="1">
      <c r="A46" s="33" t="s">
        <v>61</v>
      </c>
      <c r="B46" s="34" t="s">
        <v>60</v>
      </c>
      <c r="C46" s="26" t="s">
        <v>74</v>
      </c>
      <c r="D46" s="26" t="s">
        <v>6</v>
      </c>
      <c r="E46" s="60">
        <f>H46+I46+J46</f>
        <v>0</v>
      </c>
      <c r="F46" s="60"/>
      <c r="G46" s="60"/>
      <c r="H46" s="77"/>
      <c r="I46" s="77"/>
      <c r="J46" s="77"/>
      <c r="K46" s="49" t="s">
        <v>79</v>
      </c>
      <c r="L46" s="37" t="s">
        <v>40</v>
      </c>
      <c r="M46" s="71"/>
      <c r="N46" s="71"/>
      <c r="O46" s="67">
        <v>3253.6</v>
      </c>
      <c r="P46" s="68">
        <v>3253.6</v>
      </c>
      <c r="Q46" s="69">
        <v>3253.6</v>
      </c>
    </row>
    <row r="47" spans="1:18" ht="96" customHeight="1" hidden="1">
      <c r="A47" s="15" t="s">
        <v>62</v>
      </c>
      <c r="B47" s="34" t="s">
        <v>39</v>
      </c>
      <c r="C47" s="26" t="s">
        <v>74</v>
      </c>
      <c r="D47" s="26" t="s">
        <v>7</v>
      </c>
      <c r="E47" s="60">
        <f>H47+I47+J47</f>
        <v>0</v>
      </c>
      <c r="F47" s="60"/>
      <c r="G47" s="60"/>
      <c r="H47" s="77"/>
      <c r="I47" s="77"/>
      <c r="J47" s="77"/>
      <c r="K47" s="50" t="s">
        <v>67</v>
      </c>
      <c r="L47" s="75" t="s">
        <v>65</v>
      </c>
      <c r="M47" s="75"/>
      <c r="N47" s="75"/>
      <c r="O47" s="75" t="s">
        <v>84</v>
      </c>
      <c r="P47" s="75" t="s">
        <v>84</v>
      </c>
      <c r="Q47" s="75" t="s">
        <v>84</v>
      </c>
      <c r="R47" s="1"/>
    </row>
    <row r="48" spans="1:17" ht="15">
      <c r="A48" s="248"/>
      <c r="B48" s="272" t="s">
        <v>41</v>
      </c>
      <c r="C48" s="249"/>
      <c r="D48" s="56" t="s">
        <v>15</v>
      </c>
      <c r="E48" s="70">
        <f>E49+E50</f>
        <v>193038409</v>
      </c>
      <c r="F48" s="70" t="e">
        <f>SUM(F49:F50)</f>
        <v>#REF!</v>
      </c>
      <c r="G48" s="70" t="e">
        <f>SUM(G49:G50)</f>
        <v>#REF!</v>
      </c>
      <c r="H48" s="63">
        <f>H22+H15</f>
        <v>65960755</v>
      </c>
      <c r="I48" s="63">
        <f>I22+I15</f>
        <v>63538827</v>
      </c>
      <c r="J48" s="63">
        <f>J22+J15</f>
        <v>63538827</v>
      </c>
      <c r="K48" s="261"/>
      <c r="L48" s="262"/>
      <c r="M48" s="262"/>
      <c r="N48" s="262"/>
      <c r="O48" s="262"/>
      <c r="P48" s="262"/>
      <c r="Q48" s="263"/>
    </row>
    <row r="49" spans="1:17" ht="15">
      <c r="A49" s="249"/>
      <c r="B49" s="272"/>
      <c r="C49" s="249"/>
      <c r="D49" s="21" t="s">
        <v>7</v>
      </c>
      <c r="E49" s="76">
        <f>H49+I49+J49</f>
        <v>654291</v>
      </c>
      <c r="F49" s="76" t="e">
        <f>F16+F23+#REF!+#REF!</f>
        <v>#REF!</v>
      </c>
      <c r="G49" s="76" t="e">
        <f>G16+G23+#REF!+#REF!</f>
        <v>#REF!</v>
      </c>
      <c r="H49" s="76">
        <f>H24+H16</f>
        <v>654291</v>
      </c>
      <c r="I49" s="76">
        <f>I24+I16</f>
        <v>0</v>
      </c>
      <c r="J49" s="76">
        <f>J24+J16</f>
        <v>0</v>
      </c>
      <c r="K49" s="261"/>
      <c r="L49" s="262"/>
      <c r="M49" s="262"/>
      <c r="N49" s="262"/>
      <c r="O49" s="262"/>
      <c r="P49" s="262"/>
      <c r="Q49" s="263"/>
    </row>
    <row r="50" spans="1:17" ht="15">
      <c r="A50" s="250"/>
      <c r="B50" s="273"/>
      <c r="C50" s="250"/>
      <c r="D50" s="21" t="s">
        <v>6</v>
      </c>
      <c r="E50" s="76">
        <f>H50+I50+J50</f>
        <v>192384118</v>
      </c>
      <c r="F50" s="76" t="e">
        <f>F17+F24+#REF!+#REF!</f>
        <v>#REF!</v>
      </c>
      <c r="G50" s="76" t="e">
        <f>G17+G24+#REF!+#REF!</f>
        <v>#REF!</v>
      </c>
      <c r="H50" s="70">
        <f>H48-H49</f>
        <v>65306464</v>
      </c>
      <c r="I50" s="70">
        <f>I48-I49</f>
        <v>63538827</v>
      </c>
      <c r="J50" s="70">
        <f>J48-J49</f>
        <v>63538827</v>
      </c>
      <c r="K50" s="264"/>
      <c r="L50" s="265"/>
      <c r="M50" s="265"/>
      <c r="N50" s="265"/>
      <c r="O50" s="265"/>
      <c r="P50" s="265"/>
      <c r="Q50" s="266"/>
    </row>
    <row r="51" spans="1:17" ht="15">
      <c r="A51" s="248"/>
      <c r="B51" s="255" t="s">
        <v>42</v>
      </c>
      <c r="C51" s="248"/>
      <c r="D51" s="21" t="s">
        <v>15</v>
      </c>
      <c r="E51" s="76">
        <f>H51+I51+J51</f>
        <v>193038409</v>
      </c>
      <c r="F51" s="76" t="e">
        <f>SUM(F52:F53)</f>
        <v>#REF!</v>
      </c>
      <c r="G51" s="76" t="e">
        <f>SUM(G52:G53)</f>
        <v>#REF!</v>
      </c>
      <c r="H51" s="76">
        <f aca="true" t="shared" si="3" ref="H51:J53">H48</f>
        <v>65960755</v>
      </c>
      <c r="I51" s="76">
        <f t="shared" si="3"/>
        <v>63538827</v>
      </c>
      <c r="J51" s="76">
        <f t="shared" si="3"/>
        <v>63538827</v>
      </c>
      <c r="K51" s="258"/>
      <c r="L51" s="259"/>
      <c r="M51" s="259"/>
      <c r="N51" s="259"/>
      <c r="O51" s="259"/>
      <c r="P51" s="259"/>
      <c r="Q51" s="260"/>
    </row>
    <row r="52" spans="1:17" ht="15">
      <c r="A52" s="249"/>
      <c r="B52" s="256"/>
      <c r="C52" s="249"/>
      <c r="D52" s="21" t="s">
        <v>7</v>
      </c>
      <c r="E52" s="76">
        <f>H52+I52+J52</f>
        <v>654291</v>
      </c>
      <c r="F52" s="76" t="e">
        <f>#REF!+F25</f>
        <v>#REF!</v>
      </c>
      <c r="G52" s="76" t="e">
        <f>#REF!+G25</f>
        <v>#REF!</v>
      </c>
      <c r="H52" s="76">
        <f t="shared" si="3"/>
        <v>654291</v>
      </c>
      <c r="I52" s="76">
        <f t="shared" si="3"/>
        <v>0</v>
      </c>
      <c r="J52" s="76">
        <f t="shared" si="3"/>
        <v>0</v>
      </c>
      <c r="K52" s="261"/>
      <c r="L52" s="262"/>
      <c r="M52" s="262"/>
      <c r="N52" s="262"/>
      <c r="O52" s="262"/>
      <c r="P52" s="262"/>
      <c r="Q52" s="263"/>
    </row>
    <row r="53" spans="1:17" ht="15">
      <c r="A53" s="250"/>
      <c r="B53" s="257"/>
      <c r="C53" s="250"/>
      <c r="D53" s="21" t="s">
        <v>6</v>
      </c>
      <c r="E53" s="76">
        <f>H53+I53+J53</f>
        <v>192384118</v>
      </c>
      <c r="F53" s="76" t="e">
        <f>#REF!+#REF!+#REF!</f>
        <v>#REF!</v>
      </c>
      <c r="G53" s="76" t="e">
        <f>#REF!+#REF!+#REF!</f>
        <v>#REF!</v>
      </c>
      <c r="H53" s="76">
        <f t="shared" si="3"/>
        <v>65306464</v>
      </c>
      <c r="I53" s="76">
        <f t="shared" si="3"/>
        <v>63538827</v>
      </c>
      <c r="J53" s="76">
        <f t="shared" si="3"/>
        <v>63538827</v>
      </c>
      <c r="K53" s="264"/>
      <c r="L53" s="265"/>
      <c r="M53" s="265"/>
      <c r="N53" s="265"/>
      <c r="O53" s="265"/>
      <c r="P53" s="265"/>
      <c r="Q53" s="266"/>
    </row>
    <row r="54" spans="1:17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51"/>
      <c r="C55" s="51"/>
      <c r="D55" s="51"/>
      <c r="E55" s="55"/>
      <c r="F55" s="55" t="e">
        <f>+F48-F51-#REF!</f>
        <v>#REF!</v>
      </c>
      <c r="G55" s="55" t="e">
        <f>+G48-G51-#REF!</f>
        <v>#REF!</v>
      </c>
      <c r="H55" s="55"/>
      <c r="I55" s="55"/>
      <c r="J55" s="55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2"/>
      <c r="E58" s="253"/>
      <c r="F58" s="253"/>
      <c r="G58" s="253"/>
      <c r="H58" s="253"/>
      <c r="I58" s="253"/>
      <c r="J58" s="253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2"/>
      <c r="E59" s="52"/>
      <c r="F59" s="52"/>
      <c r="G59" s="52"/>
      <c r="H59" s="52"/>
      <c r="I59" s="52"/>
      <c r="J59" s="52"/>
      <c r="K59" s="51"/>
      <c r="L59" s="51"/>
      <c r="M59" s="51"/>
      <c r="N59" s="51"/>
      <c r="O59" s="51"/>
      <c r="P59" s="51"/>
      <c r="Q59" s="51"/>
    </row>
    <row r="60" spans="1:17" ht="15">
      <c r="A60" s="51"/>
      <c r="B60" s="51"/>
      <c r="C60" s="51"/>
      <c r="D60" s="53"/>
      <c r="E60" s="254" t="s">
        <v>85</v>
      </c>
      <c r="F60" s="254"/>
      <c r="G60" s="254"/>
      <c r="H60" s="254"/>
      <c r="I60" s="254"/>
      <c r="J60" s="254"/>
      <c r="K60" s="51"/>
      <c r="L60" s="51"/>
      <c r="M60" s="51"/>
      <c r="N60" s="51"/>
      <c r="O60" s="51"/>
      <c r="P60" s="51"/>
      <c r="Q60" s="51"/>
    </row>
    <row r="61" spans="1:17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</sheetData>
  <sheetProtection/>
  <mergeCells count="105">
    <mergeCell ref="K1:Q1"/>
    <mergeCell ref="K2:Q5"/>
    <mergeCell ref="A6:Q7"/>
    <mergeCell ref="A8:Q8"/>
    <mergeCell ref="A9:A11"/>
    <mergeCell ref="B9:B11"/>
    <mergeCell ref="C9:C11"/>
    <mergeCell ref="D9:D11"/>
    <mergeCell ref="E9:J9"/>
    <mergeCell ref="K9:Q10"/>
    <mergeCell ref="E10:E11"/>
    <mergeCell ref="F10:J10"/>
    <mergeCell ref="A13:Q13"/>
    <mergeCell ref="A14:Q14"/>
    <mergeCell ref="A15:A17"/>
    <mergeCell ref="B15:B17"/>
    <mergeCell ref="C15:C17"/>
    <mergeCell ref="K15:K17"/>
    <mergeCell ref="L15:L17"/>
    <mergeCell ref="O15:O17"/>
    <mergeCell ref="P15:P17"/>
    <mergeCell ref="Q15:Q17"/>
    <mergeCell ref="A18:A19"/>
    <mergeCell ref="B18:B19"/>
    <mergeCell ref="C18:C19"/>
    <mergeCell ref="K18:K19"/>
    <mergeCell ref="L18:L19"/>
    <mergeCell ref="M18:M19"/>
    <mergeCell ref="N18:N19"/>
    <mergeCell ref="O18:O19"/>
    <mergeCell ref="P18:P19"/>
    <mergeCell ref="Q18:Q19"/>
    <mergeCell ref="A20:A21"/>
    <mergeCell ref="B20:B21"/>
    <mergeCell ref="K20:K21"/>
    <mergeCell ref="L20:L21"/>
    <mergeCell ref="M20:M21"/>
    <mergeCell ref="N20:N21"/>
    <mergeCell ref="O20:O21"/>
    <mergeCell ref="P20:P21"/>
    <mergeCell ref="Q20:Q21"/>
    <mergeCell ref="A22:A24"/>
    <mergeCell ref="B22:B24"/>
    <mergeCell ref="C22:C24"/>
    <mergeCell ref="K22:K24"/>
    <mergeCell ref="L22:L24"/>
    <mergeCell ref="O22:O24"/>
    <mergeCell ref="P22:P24"/>
    <mergeCell ref="Q22:Q24"/>
    <mergeCell ref="C20:C21"/>
    <mergeCell ref="P25:P26"/>
    <mergeCell ref="Q25:Q26"/>
    <mergeCell ref="A25:A26"/>
    <mergeCell ref="B25:B26"/>
    <mergeCell ref="C25:C26"/>
    <mergeCell ref="K25:K26"/>
    <mergeCell ref="L25:L26"/>
    <mergeCell ref="O25:O26"/>
    <mergeCell ref="A37:A39"/>
    <mergeCell ref="B37:B40"/>
    <mergeCell ref="C37:C40"/>
    <mergeCell ref="K37:K39"/>
    <mergeCell ref="L37:L39"/>
    <mergeCell ref="O37:O39"/>
    <mergeCell ref="P37:P39"/>
    <mergeCell ref="Q37:Q39"/>
    <mergeCell ref="D39:D40"/>
    <mergeCell ref="E39:E40"/>
    <mergeCell ref="H39:H40"/>
    <mergeCell ref="I39:I40"/>
    <mergeCell ref="J39:J40"/>
    <mergeCell ref="L42:L45"/>
    <mergeCell ref="O42:O45"/>
    <mergeCell ref="P42:P45"/>
    <mergeCell ref="A42:A45"/>
    <mergeCell ref="B42:B45"/>
    <mergeCell ref="C42:C45"/>
    <mergeCell ref="D42:D45"/>
    <mergeCell ref="E42:E45"/>
    <mergeCell ref="H42:H45"/>
    <mergeCell ref="Q42:Q45"/>
    <mergeCell ref="M43:M44"/>
    <mergeCell ref="N43:N44"/>
    <mergeCell ref="A48:A50"/>
    <mergeCell ref="B48:B50"/>
    <mergeCell ref="C48:C50"/>
    <mergeCell ref="K48:Q50"/>
    <mergeCell ref="I42:I45"/>
    <mergeCell ref="J42:J45"/>
    <mergeCell ref="K42:K45"/>
    <mergeCell ref="E58:J58"/>
    <mergeCell ref="E60:J60"/>
    <mergeCell ref="A51:A53"/>
    <mergeCell ref="B51:B53"/>
    <mergeCell ref="C51:C53"/>
    <mergeCell ref="K51:Q53"/>
    <mergeCell ref="A27:A28"/>
    <mergeCell ref="C27:C28"/>
    <mergeCell ref="C33:C34"/>
    <mergeCell ref="B33:B34"/>
    <mergeCell ref="A33:A34"/>
    <mergeCell ref="C29:C31"/>
    <mergeCell ref="B29:B31"/>
    <mergeCell ref="A29:A31"/>
    <mergeCell ref="B27:B28"/>
  </mergeCells>
  <printOptions horizontalCentered="1" verticalCentered="1"/>
  <pageMargins left="0.984251968503937" right="0.5905511811023623" top="0.5905511811023623" bottom="0.7086614173228347" header="0.31496062992125984" footer="0.5118110236220472"/>
  <pageSetup fitToHeight="2" fitToWidth="1" horizontalDpi="600" verticalDpi="600" orientation="landscape" paperSize="9" scale="47" r:id="rId1"/>
  <headerFooter differentFirst="1">
    <oddHeader>&amp;C&amp;"Times New Roman,обычный"&amp;20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2015-12-29T06:53:44Z</cp:lastPrinted>
  <dcterms:created xsi:type="dcterms:W3CDTF">2006-09-16T00:00:00Z</dcterms:created>
  <dcterms:modified xsi:type="dcterms:W3CDTF">2021-12-02T07:05:27Z</dcterms:modified>
  <cp:category/>
  <cp:version/>
  <cp:contentType/>
  <cp:contentStatus/>
</cp:coreProperties>
</file>